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TStraile\Downloads\"/>
    </mc:Choice>
  </mc:AlternateContent>
  <xr:revisionPtr revIDLastSave="0" documentId="13_ncr:1_{990BB4EA-6775-407C-AAC9-5F2D29387B0D}" xr6:coauthVersionLast="47" xr6:coauthVersionMax="47" xr10:uidLastSave="{00000000-0000-0000-0000-000000000000}"/>
  <workbookProtection workbookPassword="C041" lockStructure="1"/>
  <bookViews>
    <workbookView xWindow="732" yWindow="732" windowWidth="17280" windowHeight="8964" tabRatio="864" firstSheet="2" activeTab="2" xr2:uid="{00000000-000D-0000-FFFF-FFFF00000000}"/>
  </bookViews>
  <sheets>
    <sheet name="Customer Info" sheetId="11" state="hidden" r:id="rId1"/>
    <sheet name="RateTable" sheetId="15" state="hidden" r:id="rId2"/>
    <sheet name="Proposal" sheetId="5" r:id="rId3"/>
    <sheet name="ROI Deferred Payments" sheetId="17" state="hidden" r:id="rId4"/>
    <sheet name="ROI Step Payments" sheetId="18" state="hidden" r:id="rId5"/>
    <sheet name="Section 179" sheetId="12" state="hidden" r:id="rId6"/>
    <sheet name="App" sheetId="16" state="hidden" r:id="rId7"/>
  </sheets>
  <definedNames>
    <definedName name="_xlnm.Print_Area" localSheetId="2">Proposal!$A$1:$T$322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7" i="5" l="1"/>
  <c r="D217" i="5"/>
  <c r="D216" i="5"/>
  <c r="O79" i="5"/>
  <c r="O80" i="5"/>
  <c r="O81" i="5"/>
  <c r="O82" i="5"/>
  <c r="N186" i="5"/>
  <c r="L134" i="5"/>
  <c r="L135" i="5"/>
  <c r="L137" i="5" s="1"/>
  <c r="T187" i="5"/>
  <c r="L28" i="5"/>
  <c r="L29" i="5"/>
  <c r="T188" i="5"/>
  <c r="L192" i="5"/>
  <c r="N187" i="5"/>
  <c r="D220" i="5"/>
  <c r="D218" i="5"/>
  <c r="D215" i="5"/>
  <c r="M23" i="15"/>
  <c r="M25" i="15"/>
  <c r="M29" i="15" s="1"/>
  <c r="L70" i="5"/>
  <c r="O106" i="5" s="1"/>
  <c r="O108" i="5" s="1"/>
  <c r="O110" i="5" s="1"/>
  <c r="L69" i="5"/>
  <c r="L68" i="5"/>
  <c r="O74" i="5"/>
  <c r="O75" i="5"/>
  <c r="O84" i="5"/>
  <c r="O76" i="5"/>
  <c r="H70" i="5"/>
  <c r="O88" i="5" s="1"/>
  <c r="O90" i="5" s="1"/>
  <c r="O92" i="5" s="1"/>
  <c r="H69" i="5"/>
  <c r="H68" i="5"/>
  <c r="M64" i="5"/>
  <c r="D64" i="5"/>
  <c r="D63" i="5"/>
  <c r="M62" i="5"/>
  <c r="F14" i="18"/>
  <c r="H29" i="5"/>
  <c r="T186" i="5"/>
  <c r="N189" i="5" s="1"/>
  <c r="H28" i="5"/>
  <c r="L27" i="5"/>
  <c r="H27" i="5"/>
  <c r="D8" i="17"/>
  <c r="F13" i="17"/>
  <c r="J20" i="18"/>
  <c r="J30" i="18"/>
  <c r="D8" i="18"/>
  <c r="J8" i="18"/>
  <c r="D9" i="18"/>
  <c r="J9" i="18"/>
  <c r="J21" i="18"/>
  <c r="J22" i="18"/>
  <c r="J23" i="18"/>
  <c r="J24" i="18"/>
  <c r="J25" i="18"/>
  <c r="J26" i="18"/>
  <c r="J27" i="18"/>
  <c r="I21" i="12"/>
  <c r="I22" i="12"/>
  <c r="I24" i="12"/>
  <c r="I25" i="12"/>
  <c r="J20" i="17"/>
  <c r="J21" i="17"/>
  <c r="J22" i="17"/>
  <c r="J30" i="17"/>
  <c r="J23" i="17"/>
  <c r="J24" i="17"/>
  <c r="J25" i="17"/>
  <c r="J26" i="17"/>
  <c r="J27" i="17"/>
  <c r="D9" i="17"/>
  <c r="J9" i="17"/>
  <c r="J8" i="17"/>
  <c r="D27" i="16"/>
  <c r="F26" i="16"/>
  <c r="D26" i="16"/>
  <c r="I63" i="16"/>
  <c r="I62" i="16"/>
  <c r="I61" i="16"/>
  <c r="D25" i="16"/>
  <c r="D24" i="16"/>
  <c r="D23" i="16"/>
  <c r="D12" i="11"/>
  <c r="M11" i="5"/>
  <c r="H14" i="18"/>
  <c r="J14" i="18"/>
  <c r="D14" i="18"/>
  <c r="D14" i="17"/>
  <c r="N193" i="5"/>
  <c r="F34" i="17"/>
  <c r="F36" i="17"/>
  <c r="F38" i="17"/>
  <c r="D43" i="17"/>
  <c r="D45" i="17"/>
  <c r="D47" i="17"/>
  <c r="D52" i="17"/>
  <c r="D54" i="17"/>
  <c r="D56" i="17"/>
  <c r="F34" i="18"/>
  <c r="F36" i="18"/>
  <c r="F38" i="18"/>
  <c r="D43" i="18"/>
  <c r="D45" i="18"/>
  <c r="F43" i="18"/>
  <c r="F45" i="18"/>
  <c r="F47" i="18"/>
  <c r="D34" i="18"/>
  <c r="L106" i="5"/>
  <c r="L108" i="5" s="1"/>
  <c r="L110" i="5" s="1"/>
  <c r="O97" i="5"/>
  <c r="O99" i="5"/>
  <c r="O101" i="5"/>
  <c r="H97" i="5"/>
  <c r="H99" i="5"/>
  <c r="H101" i="5"/>
  <c r="L88" i="5"/>
  <c r="L90" i="5"/>
  <c r="L92" i="5" s="1"/>
  <c r="L97" i="5"/>
  <c r="L99" i="5"/>
  <c r="L101" i="5"/>
  <c r="H106" i="5"/>
  <c r="H108" i="5"/>
  <c r="H110" i="5" s="1"/>
  <c r="H88" i="5"/>
  <c r="H90" i="5" s="1"/>
  <c r="H92" i="5" s="1"/>
  <c r="M35" i="15"/>
  <c r="M28" i="15"/>
  <c r="M31" i="15"/>
  <c r="M37" i="15"/>
  <c r="M32" i="15"/>
  <c r="M27" i="15"/>
  <c r="F15" i="17"/>
  <c r="H43" i="17"/>
  <c r="H45" i="17"/>
  <c r="H47" i="17"/>
  <c r="H15" i="17"/>
  <c r="H52" i="17"/>
  <c r="H54" i="17"/>
  <c r="H56" i="17"/>
  <c r="D15" i="17"/>
  <c r="H34" i="17"/>
  <c r="H36" i="17"/>
  <c r="H38" i="17"/>
  <c r="H13" i="17"/>
  <c r="D13" i="17"/>
  <c r="D34" i="17"/>
  <c r="D36" i="17"/>
  <c r="D38" i="17"/>
  <c r="H14" i="17"/>
  <c r="F52" i="17"/>
  <c r="F54" i="17"/>
  <c r="F56" i="17"/>
  <c r="F14" i="17"/>
  <c r="F43" i="17"/>
  <c r="F45" i="17"/>
  <c r="F47" i="17"/>
  <c r="N192" i="5" l="1"/>
  <c r="N194" i="5" s="1"/>
  <c r="N196" i="5" s="1"/>
  <c r="M36" i="15"/>
  <c r="M33" i="15"/>
  <c r="H192" i="5"/>
</calcChain>
</file>

<file path=xl/sharedStrings.xml><?xml version="1.0" encoding="utf-8"?>
<sst xmlns="http://schemas.openxmlformats.org/spreadsheetml/2006/main" count="313" uniqueCount="186">
  <si>
    <t>DATE:</t>
  </si>
  <si>
    <t>Customer Name:</t>
  </si>
  <si>
    <t>Equipment Description</t>
  </si>
  <si>
    <t>Equipment Cost:</t>
  </si>
  <si>
    <t>Equipment:</t>
  </si>
  <si>
    <t>Terms:</t>
  </si>
  <si>
    <t>36 Months</t>
  </si>
  <si>
    <t>48 Months</t>
  </si>
  <si>
    <t>60 Months</t>
  </si>
  <si>
    <t>Customer Address:</t>
  </si>
  <si>
    <t>Customer City , State, Zip</t>
  </si>
  <si>
    <t>Equipment cost:</t>
  </si>
  <si>
    <t>Deduction under Section 179</t>
  </si>
  <si>
    <t>Your Tax Bracket</t>
  </si>
  <si>
    <t>Equipment Description:</t>
  </si>
  <si>
    <t>Term Options</t>
  </si>
  <si>
    <t>Date:</t>
  </si>
  <si>
    <t>Vendor:</t>
  </si>
  <si>
    <t>Procedures Per Month</t>
  </si>
  <si>
    <t>Billing Per Procedure</t>
  </si>
  <si>
    <t>Total Billings</t>
  </si>
  <si>
    <t>Enter Procedure Description(s)</t>
  </si>
  <si>
    <t>Potential Monthly Revenue:</t>
  </si>
  <si>
    <t>Procedure Type</t>
  </si>
  <si>
    <t>Net Cashflow per Month</t>
  </si>
  <si>
    <t>Net Cashflow per Year</t>
  </si>
  <si>
    <t>Net Cashflow Over Lease Term</t>
  </si>
  <si>
    <t>Months</t>
  </si>
  <si>
    <t>Vendor Name:</t>
  </si>
  <si>
    <t>Vendor Address:</t>
  </si>
  <si>
    <t>Vendor City, State, Zip:</t>
  </si>
  <si>
    <t>Vendor Phone Number:</t>
  </si>
  <si>
    <t>Vendor Fax Number:</t>
  </si>
  <si>
    <t>Tax Savings</t>
  </si>
  <si>
    <t>Additional Cash Flow To Your Practice</t>
  </si>
  <si>
    <t>Rate Factor</t>
  </si>
  <si>
    <t>Vendor Sales Rep:</t>
  </si>
  <si>
    <t>Account No:</t>
  </si>
  <si>
    <t>Account Type:</t>
  </si>
  <si>
    <t>Bank Phone:</t>
  </si>
  <si>
    <t>Fax:</t>
  </si>
  <si>
    <t>Bank Name:</t>
  </si>
  <si>
    <t>Email:</t>
  </si>
  <si>
    <t>Phone:</t>
  </si>
  <si>
    <t>City/State/Zip:</t>
  </si>
  <si>
    <t>Address:</t>
  </si>
  <si>
    <t>Legal Name:</t>
  </si>
  <si>
    <t>Name:</t>
  </si>
  <si>
    <t>Cell:</t>
  </si>
  <si>
    <t>Social Security:</t>
  </si>
  <si>
    <t>Professional License:</t>
  </si>
  <si>
    <t>Specialty:</t>
  </si>
  <si>
    <t>Years in Practice/Licensed:</t>
  </si>
  <si>
    <t xml:space="preserve">Do You Own Your Business? </t>
  </si>
  <si>
    <t>Cost:</t>
  </si>
  <si>
    <t>Lease Term:</t>
  </si>
  <si>
    <t>Your email address will never be sold.  It wil be used to send you important notices.</t>
  </si>
  <si>
    <t>Annual Gross Revenue From Business:</t>
  </si>
  <si>
    <t>Annual Net Income After Expenses:</t>
  </si>
  <si>
    <t>SIGNATURE</t>
  </si>
  <si>
    <t>BUSINESS INFORMATION</t>
  </si>
  <si>
    <t>PERSONAL INFORMATION</t>
  </si>
  <si>
    <t>X</t>
  </si>
  <si>
    <t>Applicant's Signature</t>
  </si>
  <si>
    <t>Date</t>
  </si>
  <si>
    <t>14001 University Avenue, Clive, Iowa, 50325-8258</t>
  </si>
  <si>
    <t>Sample Savings</t>
  </si>
  <si>
    <t xml:space="preserve">          Simply complete and fax toll free to 1-877-776-7244</t>
  </si>
  <si>
    <t>Interest Rate</t>
  </si>
  <si>
    <t>Customer Fax:</t>
  </si>
  <si>
    <t>Contact Name:</t>
  </si>
  <si>
    <t>Customer Phone:</t>
  </si>
  <si>
    <t>Customer Email:</t>
  </si>
  <si>
    <t>Rate Tables</t>
  </si>
  <si>
    <t>30 day deferred</t>
  </si>
  <si>
    <t>60 day deferred</t>
  </si>
  <si>
    <t>90 day deferred</t>
  </si>
  <si>
    <t>60 Day Deferred</t>
  </si>
  <si>
    <t>90 Day Deferred</t>
  </si>
  <si>
    <t>Based on 60 Day Deferred</t>
  </si>
  <si>
    <t>Based on 90 Day Deferred</t>
  </si>
  <si>
    <t>48 months</t>
  </si>
  <si>
    <t>60 months</t>
  </si>
  <si>
    <t>Questions?  Call toll free 877-770-7244</t>
  </si>
  <si>
    <t>36 months</t>
  </si>
  <si>
    <t>Payments 1-6</t>
  </si>
  <si>
    <t>Payments 7-60</t>
  </si>
  <si>
    <t>Payments 13-60</t>
  </si>
  <si>
    <t>Payments 4-12</t>
  </si>
  <si>
    <t>Standard Step Lease</t>
  </si>
  <si>
    <t>Term</t>
  </si>
  <si>
    <t>Based on Standard Step</t>
  </si>
  <si>
    <t>Customer Information</t>
  </si>
  <si>
    <t>Proposal</t>
  </si>
  <si>
    <t>Return on Investment</t>
  </si>
  <si>
    <t>Emily Blair at ext. 4593 or Melissa Knutson at ext. 4692</t>
  </si>
  <si>
    <t>30 Day Deferred</t>
  </si>
  <si>
    <t>Based on 30 Day Deferred Lease</t>
  </si>
  <si>
    <t>A division of NCMIC Finance Corportion</t>
  </si>
  <si>
    <t>9% with 2 points</t>
  </si>
  <si>
    <t>1% for 6 Months Step Lease</t>
  </si>
  <si>
    <t>Based on 1% for 6 Months Step</t>
  </si>
  <si>
    <t>How Long Have You Owned Your Home?</t>
  </si>
  <si>
    <t>Ultrasound</t>
  </si>
  <si>
    <t>BCF Technology USA</t>
  </si>
  <si>
    <t>2625 Highway 14 West, Suite K</t>
  </si>
  <si>
    <t>Rochester, MN 55901</t>
  </si>
  <si>
    <t>507-529-8200</t>
  </si>
  <si>
    <t>507-529-8205</t>
  </si>
  <si>
    <t>Equipment Type:</t>
  </si>
  <si>
    <t>Sales Rep:</t>
  </si>
  <si>
    <t xml:space="preserve"> </t>
  </si>
  <si>
    <t>Insurance Rates</t>
  </si>
  <si>
    <t>Insurance charge per 1,000</t>
  </si>
  <si>
    <t>Equipment Cost</t>
  </si>
  <si>
    <t>Insurance Charge/Month</t>
  </si>
  <si>
    <t>Charge per term of Lease</t>
  </si>
  <si>
    <t>Monthly savings</t>
  </si>
  <si>
    <t>10 + .25</t>
  </si>
  <si>
    <t>9 + .25</t>
  </si>
  <si>
    <t>Years Licensed:</t>
  </si>
  <si>
    <t>DBA Name (if different):</t>
  </si>
  <si>
    <t>Years in Business:</t>
  </si>
  <si>
    <t>Business Owners Name:</t>
  </si>
  <si>
    <t>Ownership %:</t>
  </si>
  <si>
    <t>Annual Gross Revenue: $</t>
  </si>
  <si>
    <t>Annual Net Income: $</t>
  </si>
  <si>
    <t>Social Security #:</t>
  </si>
  <si>
    <t>Professional License #:</t>
  </si>
  <si>
    <t>Call Mike Miller at 1-877-770-7244 ext. 4632</t>
  </si>
  <si>
    <t>New</t>
  </si>
  <si>
    <t>Used</t>
  </si>
  <si>
    <t>Equipment Cost: $</t>
  </si>
  <si>
    <t>EQUIPMENT INFORMATION</t>
  </si>
  <si>
    <t>Simply complete and fax toll free to 1-877-776-7244</t>
  </si>
  <si>
    <t>Bank Accounts:</t>
  </si>
  <si>
    <t>Checking</t>
  </si>
  <si>
    <t>Savings</t>
  </si>
  <si>
    <t xml:space="preserve">           Your email address will never be sold.  It wil be used to send you important notices.</t>
  </si>
  <si>
    <t>Qty per month</t>
  </si>
  <si>
    <t>Total Monthly Billings</t>
  </si>
  <si>
    <t>Total Monthly Savings</t>
  </si>
  <si>
    <t>Hard/Soft Cost Savings</t>
  </si>
  <si>
    <t>Term (Enter 36, 48, 60):</t>
  </si>
  <si>
    <t>Payment Terms:</t>
  </si>
  <si>
    <t>Deferral</t>
  </si>
  <si>
    <t>Days</t>
  </si>
  <si>
    <t>Potential Additional Savings:</t>
  </si>
  <si>
    <t>Section 179 Monthly Tax Savings</t>
  </si>
  <si>
    <t>/</t>
  </si>
  <si>
    <t>Total Estimated Savings</t>
  </si>
  <si>
    <r>
      <t>Less Monthly Hard/Soft Cost Savings</t>
    </r>
    <r>
      <rPr>
        <sz val="11"/>
        <rFont val="Tahoma"/>
        <family val="2"/>
      </rPr>
      <t xml:space="preserve"> </t>
    </r>
    <r>
      <rPr>
        <sz val="8"/>
        <rFont val="Tahoma"/>
        <family val="2"/>
      </rPr>
      <t>(as provided in Return on Investment page)</t>
    </r>
  </si>
  <si>
    <t>Mike Miller at ext. 4632</t>
  </si>
  <si>
    <t>Sales Tax Not Included</t>
  </si>
  <si>
    <t>Absolute &amp; True No Pre-Payment Penalties®</t>
  </si>
  <si>
    <t>-</t>
  </si>
  <si>
    <t>Deferral (Enter 30 or 90):</t>
  </si>
  <si>
    <t>Taxes:</t>
  </si>
  <si>
    <t>Advance Payment:</t>
  </si>
  <si>
    <t>No Advance Payment Required</t>
  </si>
  <si>
    <t xml:space="preserve">Phone: </t>
  </si>
  <si>
    <t>Sales Rep Name:</t>
  </si>
  <si>
    <t xml:space="preserve">  </t>
  </si>
  <si>
    <t>Based on 30 Day Deferred</t>
  </si>
  <si>
    <t>We are pleased to present this financing proposal for your consideration.  It does not represent a commitment to loan and will expire in 30 days.  Do not hesitate to call us at the number below if you have any questions.</t>
  </si>
  <si>
    <t>Net Cashflow Over Loan Term</t>
  </si>
  <si>
    <t>Standard Deferred Payment Options</t>
  </si>
  <si>
    <t>With Professional Solutions Financial Services, there are no pre-payment penalties—guaranteed!</t>
  </si>
  <si>
    <t>You won’t be penalized if you want to pay off your loan early.</t>
  </si>
  <si>
    <t xml:space="preserve">Other companies may promote this but still include future finance charges in your payoff amount. </t>
  </si>
  <si>
    <t>Return on Investment Example</t>
  </si>
  <si>
    <t>Monthly Out-of-Pocket Costs</t>
  </si>
  <si>
    <t>Monthly Payment to Professional Solutions Financial Services</t>
  </si>
  <si>
    <t>Net Monthly Out of Pocket Costs</t>
  </si>
  <si>
    <t>Admin Fee:</t>
  </si>
  <si>
    <t xml:space="preserve">     Financing Provided By:</t>
  </si>
  <si>
    <t>Sales tax may be financed</t>
  </si>
  <si>
    <t>Payment Term:</t>
  </si>
  <si>
    <t>Equipment Vendor(s):</t>
  </si>
  <si>
    <t>Required for fraud monitoring purposes</t>
  </si>
  <si>
    <t xml:space="preserve">Email:              </t>
  </si>
  <si>
    <t>8.5 + 1. at 90</t>
  </si>
  <si>
    <t>Questions about financing or this tool?  Call toll free 877-770-7244</t>
  </si>
  <si>
    <t>Procedures</t>
  </si>
  <si>
    <t>$200.00 (one time)</t>
  </si>
  <si>
    <t>IMAET Pro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</si>
</sst>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mmmm\ d\,\ yyyy"/>
    <numFmt numFmtId="166" formatCode="0.000000"/>
    <numFmt numFmtId="167" formatCode="[&lt;=9999999]###\-####;\(###\)\ ###\-####"/>
    <numFmt numFmtId="168" formatCode="[$-409]mmmm\ d\,\ yyyy;@"/>
    <numFmt numFmtId="169" formatCode="###\-###\-####"/>
  </numFmts>
  <fonts count="73" x14ac:knownFonts="1">
    <font>
      <sz val="10"/>
      <name val="Arial"/>
    </font>
    <font>
      <sz val="10"/>
      <name val="Arial"/>
      <family val="2"/>
    </font>
    <font>
      <sz val="10"/>
      <name val="Arial"/>
      <family val="2"/>
    </font>
    <font>
      <sz val="10"/>
      <name val="Times New Roman"/>
      <family val="1"/>
    </font>
    <font>
      <u/>
      <sz val="10"/>
      <color indexed="12"/>
      <name val="Times New Roman"/>
      <family val="1"/>
    </font>
    <font>
      <b/>
      <sz val="10"/>
      <name val="Tahoma"/>
      <family val="2"/>
    </font>
    <font>
      <sz val="10"/>
      <name val="Tahoma"/>
      <family val="2"/>
    </font>
    <font>
      <sz val="10"/>
      <color indexed="9"/>
      <name val="Tahoma"/>
      <family val="2"/>
    </font>
    <font>
      <u/>
      <sz val="10"/>
      <name val="Tahoma"/>
      <family val="2"/>
    </font>
    <font>
      <b/>
      <u/>
      <sz val="10"/>
      <name val="Tahoma"/>
      <family val="2"/>
    </font>
    <font>
      <sz val="11"/>
      <name val="Tahoma"/>
      <family val="2"/>
    </font>
    <font>
      <b/>
      <sz val="11"/>
      <name val="Tahoma"/>
      <family val="2"/>
    </font>
    <font>
      <sz val="10"/>
      <color indexed="8"/>
      <name val="Tahoma"/>
      <family val="2"/>
    </font>
    <font>
      <sz val="8"/>
      <name val="Tahoma"/>
      <family val="2"/>
    </font>
    <font>
      <b/>
      <sz val="12"/>
      <color indexed="9"/>
      <name val="Tahoma"/>
      <family val="2"/>
    </font>
    <font>
      <sz val="12"/>
      <name val="Arial"/>
      <family val="2"/>
    </font>
    <font>
      <i/>
      <sz val="11"/>
      <name val="Tahoma"/>
      <family val="2"/>
    </font>
    <font>
      <b/>
      <i/>
      <sz val="11"/>
      <name val="Tahoma"/>
      <family val="2"/>
    </font>
    <font>
      <sz val="11"/>
      <name val="Arial"/>
      <family val="2"/>
    </font>
    <font>
      <sz val="16"/>
      <name val="Arial"/>
      <family val="2"/>
    </font>
    <font>
      <sz val="18"/>
      <name val="Arial"/>
      <family val="2"/>
    </font>
    <font>
      <sz val="14"/>
      <name val="Arial"/>
      <family val="2"/>
    </font>
    <font>
      <i/>
      <sz val="10"/>
      <name val="Arial"/>
      <family val="2"/>
    </font>
    <font>
      <b/>
      <sz val="10"/>
      <name val="Arial"/>
      <family val="2"/>
    </font>
    <font>
      <b/>
      <sz val="12"/>
      <name val="Arial"/>
      <family val="2"/>
    </font>
    <font>
      <b/>
      <i/>
      <sz val="11"/>
      <name val="Arial"/>
      <family val="2"/>
    </font>
    <font>
      <b/>
      <sz val="18"/>
      <name val="Arial"/>
      <family val="2"/>
    </font>
    <font>
      <sz val="8"/>
      <name val="Arial"/>
      <family val="2"/>
    </font>
    <font>
      <u/>
      <sz val="10"/>
      <name val="Arial"/>
      <family val="2"/>
    </font>
    <font>
      <sz val="7"/>
      <name val="Arial"/>
      <family val="2"/>
    </font>
    <font>
      <b/>
      <i/>
      <sz val="14"/>
      <name val="Arial Narrow"/>
      <family val="2"/>
    </font>
    <font>
      <sz val="12"/>
      <name val="Arial Black"/>
      <family val="2"/>
    </font>
    <font>
      <b/>
      <sz val="20"/>
      <name val="Arial"/>
      <family val="2"/>
    </font>
    <font>
      <b/>
      <sz val="12"/>
      <color indexed="9"/>
      <name val="Arial"/>
      <family val="2"/>
    </font>
    <font>
      <sz val="10"/>
      <color indexed="9"/>
      <name val="Arial"/>
      <family val="2"/>
    </font>
    <font>
      <b/>
      <i/>
      <u/>
      <sz val="12"/>
      <color indexed="16"/>
      <name val="Arial"/>
      <family val="2"/>
    </font>
    <font>
      <b/>
      <sz val="10"/>
      <color indexed="10"/>
      <name val="Arial"/>
      <family val="2"/>
    </font>
    <font>
      <u/>
      <sz val="12"/>
      <name val="Arial"/>
      <family val="2"/>
    </font>
    <font>
      <u/>
      <sz val="12"/>
      <name val="Arial"/>
      <family val="2"/>
    </font>
    <font>
      <sz val="10"/>
      <color indexed="12"/>
      <name val="Arial"/>
      <family val="2"/>
    </font>
    <font>
      <b/>
      <sz val="12"/>
      <color indexed="12"/>
      <name val="Tahoma"/>
      <family val="2"/>
    </font>
    <font>
      <b/>
      <i/>
      <sz val="14"/>
      <name val="Tahoma"/>
      <family val="2"/>
    </font>
    <font>
      <sz val="14"/>
      <name val="Tahoma"/>
      <family val="2"/>
    </font>
    <font>
      <b/>
      <i/>
      <sz val="12"/>
      <name val="Arial Narrow"/>
      <family val="2"/>
    </font>
    <font>
      <sz val="12"/>
      <name val="Arial"/>
      <family val="2"/>
    </font>
    <font>
      <b/>
      <sz val="11"/>
      <color indexed="9"/>
      <name val="Arial"/>
      <family val="2"/>
    </font>
    <font>
      <sz val="11"/>
      <color indexed="9"/>
      <name val="Arial"/>
      <family val="2"/>
    </font>
    <font>
      <b/>
      <i/>
      <sz val="11"/>
      <color indexed="9"/>
      <name val="Arial"/>
      <family val="2"/>
    </font>
    <font>
      <b/>
      <u/>
      <sz val="14"/>
      <name val="Arial"/>
      <family val="2"/>
    </font>
    <font>
      <b/>
      <u/>
      <sz val="14"/>
      <name val="Tahoma"/>
      <family val="2"/>
    </font>
    <font>
      <b/>
      <u/>
      <sz val="10"/>
      <name val="Arial"/>
      <family val="2"/>
    </font>
    <font>
      <b/>
      <sz val="12"/>
      <color indexed="16"/>
      <name val="Arial"/>
      <family val="2"/>
    </font>
    <font>
      <sz val="12"/>
      <color indexed="9"/>
      <name val="Arial"/>
      <family val="2"/>
    </font>
    <font>
      <b/>
      <sz val="12"/>
      <name val="Arial"/>
      <family val="2"/>
    </font>
    <font>
      <b/>
      <sz val="12"/>
      <color indexed="9"/>
      <name val="Arial"/>
      <family val="2"/>
    </font>
    <font>
      <sz val="12"/>
      <color indexed="9"/>
      <name val="Arial"/>
      <family val="2"/>
    </font>
    <font>
      <i/>
      <sz val="12"/>
      <name val="Arial"/>
      <family val="2"/>
    </font>
    <font>
      <b/>
      <i/>
      <u/>
      <sz val="12"/>
      <name val="Arial"/>
      <family val="2"/>
    </font>
    <font>
      <b/>
      <i/>
      <sz val="10"/>
      <name val="Tahoma"/>
      <family val="2"/>
    </font>
    <font>
      <b/>
      <sz val="10"/>
      <color indexed="9"/>
      <name val="Tahoma"/>
      <family val="2"/>
    </font>
    <font>
      <b/>
      <sz val="10"/>
      <color indexed="9"/>
      <name val="Arial"/>
      <family val="2"/>
    </font>
    <font>
      <sz val="9"/>
      <name val="Tahoma"/>
      <family val="2"/>
    </font>
    <font>
      <b/>
      <i/>
      <u/>
      <sz val="9"/>
      <name val="Tahoma"/>
      <family val="2"/>
    </font>
    <font>
      <b/>
      <sz val="11"/>
      <color indexed="16"/>
      <name val="Tahoma"/>
      <family val="2"/>
    </font>
    <font>
      <b/>
      <u/>
      <sz val="20"/>
      <name val="Tahoma"/>
      <family val="2"/>
    </font>
    <font>
      <b/>
      <sz val="12"/>
      <name val="Tahoma"/>
      <family val="2"/>
    </font>
    <font>
      <b/>
      <sz val="11"/>
      <name val="Arial"/>
      <family val="2"/>
    </font>
    <font>
      <sz val="7"/>
      <name val="Arial"/>
      <family val="2"/>
    </font>
    <font>
      <strike/>
      <sz val="10"/>
      <name val="Tahoma"/>
      <family val="2"/>
    </font>
    <font>
      <u/>
      <sz val="11"/>
      <name val="Tahoma"/>
      <family val="2"/>
    </font>
    <font>
      <b/>
      <u/>
      <sz val="11"/>
      <name val="Tahoma"/>
      <family val="2"/>
    </font>
    <font>
      <b/>
      <u/>
      <sz val="9"/>
      <name val="Tahoma"/>
      <family val="2"/>
    </font>
    <font>
      <sz val="7"/>
      <name val="Tahoma"/>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s>
  <borders count="16">
    <border>
      <left/>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cellStyleXfs>
  <cellXfs count="377">
    <xf numFmtId="0" fontId="0" fillId="0" borderId="0" xfId="0"/>
    <xf numFmtId="0" fontId="5" fillId="0" borderId="0" xfId="0" applyFont="1" applyProtection="1"/>
    <xf numFmtId="0" fontId="6" fillId="0" borderId="0" xfId="0" applyFont="1" applyProtection="1"/>
    <xf numFmtId="0" fontId="2" fillId="0" borderId="0" xfId="0" applyFont="1"/>
    <xf numFmtId="40" fontId="10" fillId="0" borderId="0" xfId="3" applyNumberFormat="1" applyFont="1" applyProtection="1"/>
    <xf numFmtId="40" fontId="5" fillId="0" borderId="0" xfId="3" applyNumberFormat="1" applyFont="1" applyAlignment="1" applyProtection="1">
      <alignment horizontal="centerContinuous"/>
    </xf>
    <xf numFmtId="40" fontId="6" fillId="0" borderId="0" xfId="3" applyNumberFormat="1" applyFont="1" applyProtection="1"/>
    <xf numFmtId="40" fontId="5" fillId="0" borderId="0" xfId="3" applyNumberFormat="1" applyFont="1" applyProtection="1"/>
    <xf numFmtId="40" fontId="9" fillId="0" borderId="0" xfId="3" applyNumberFormat="1" applyFont="1" applyProtection="1"/>
    <xf numFmtId="40" fontId="11" fillId="0" borderId="0" xfId="3" quotePrefix="1" applyNumberFormat="1" applyFont="1" applyAlignment="1" applyProtection="1">
      <alignment horizontal="left"/>
    </xf>
    <xf numFmtId="40" fontId="6" fillId="0" borderId="0" xfId="3" applyNumberFormat="1" applyFont="1" applyAlignment="1" applyProtection="1">
      <alignment horizontal="left"/>
    </xf>
    <xf numFmtId="40" fontId="6" fillId="0" borderId="0" xfId="3" applyNumberFormat="1" applyFont="1" applyBorder="1" applyAlignment="1" applyProtection="1">
      <alignment horizontal="left"/>
    </xf>
    <xf numFmtId="40" fontId="6" fillId="0" borderId="0" xfId="3" applyNumberFormat="1" applyFont="1" applyBorder="1" applyProtection="1"/>
    <xf numFmtId="40" fontId="12" fillId="0" borderId="0" xfId="3" applyNumberFormat="1" applyFont="1" applyProtection="1"/>
    <xf numFmtId="0" fontId="16" fillId="0" borderId="0" xfId="0" applyFont="1" applyProtection="1">
      <protection locked="0"/>
    </xf>
    <xf numFmtId="167" fontId="16" fillId="0" borderId="1" xfId="0" applyNumberFormat="1" applyFont="1" applyBorder="1" applyAlignment="1" applyProtection="1">
      <alignment horizontal="left"/>
      <protection locked="0"/>
    </xf>
    <xf numFmtId="0" fontId="16" fillId="0" borderId="1" xfId="0" applyFont="1" applyBorder="1" applyAlignment="1" applyProtection="1">
      <protection locked="0"/>
    </xf>
    <xf numFmtId="0" fontId="16" fillId="0" borderId="1" xfId="0" applyFont="1" applyBorder="1" applyProtection="1">
      <protection locked="0"/>
    </xf>
    <xf numFmtId="0" fontId="16" fillId="0" borderId="2" xfId="0" applyFont="1" applyBorder="1" applyAlignment="1" applyProtection="1">
      <protection locked="0"/>
    </xf>
    <xf numFmtId="164" fontId="17" fillId="0" borderId="1" xfId="0" applyNumberFormat="1" applyFont="1" applyBorder="1" applyAlignment="1" applyProtection="1">
      <alignment horizontal="left" wrapText="1"/>
      <protection locked="0"/>
    </xf>
    <xf numFmtId="0" fontId="21" fillId="0" borderId="0" xfId="0" applyFont="1"/>
    <xf numFmtId="0" fontId="20" fillId="0" borderId="0" xfId="0" applyFont="1" applyAlignment="1"/>
    <xf numFmtId="0" fontId="24" fillId="0" borderId="2" xfId="0" applyFont="1" applyBorder="1" applyAlignment="1">
      <alignment horizontal="center"/>
    </xf>
    <xf numFmtId="0" fontId="25" fillId="0" borderId="0" xfId="0" applyFont="1" applyBorder="1" applyAlignment="1">
      <alignment horizontal="center"/>
    </xf>
    <xf numFmtId="44" fontId="0" fillId="0" borderId="0" xfId="0" applyNumberFormat="1" applyBorder="1"/>
    <xf numFmtId="0" fontId="21" fillId="0" borderId="0" xfId="0" applyFont="1" applyAlignment="1">
      <alignment horizontal="right"/>
    </xf>
    <xf numFmtId="0" fontId="0" fillId="0" borderId="0" xfId="0" applyProtection="1"/>
    <xf numFmtId="0" fontId="0" fillId="0" borderId="2" xfId="0" applyBorder="1" applyProtection="1"/>
    <xf numFmtId="0" fontId="28" fillId="0" borderId="2" xfId="0" applyFont="1" applyBorder="1" applyProtection="1">
      <protection locked="0"/>
    </xf>
    <xf numFmtId="0" fontId="0" fillId="0" borderId="1" xfId="0" applyBorder="1" applyProtection="1">
      <protection locked="0"/>
    </xf>
    <xf numFmtId="0" fontId="0" fillId="0" borderId="2" xfId="0" applyBorder="1" applyProtection="1">
      <protection locked="0"/>
    </xf>
    <xf numFmtId="0" fontId="23" fillId="0" borderId="0" xfId="0" applyFont="1" applyAlignment="1" applyProtection="1">
      <alignment horizontal="center" wrapText="1"/>
    </xf>
    <xf numFmtId="0" fontId="15" fillId="0" borderId="0" xfId="0" applyFont="1" applyProtection="1"/>
    <xf numFmtId="0" fontId="0" fillId="0" borderId="0" xfId="0" applyAlignment="1" applyProtection="1"/>
    <xf numFmtId="0" fontId="0" fillId="0" borderId="0" xfId="0" applyAlignment="1" applyProtection="1">
      <alignment horizontal="left"/>
    </xf>
    <xf numFmtId="0" fontId="0" fillId="0" borderId="0" xfId="0" applyAlignment="1"/>
    <xf numFmtId="40" fontId="14" fillId="0" borderId="0" xfId="3" applyNumberFormat="1" applyFont="1" applyFill="1" applyBorder="1" applyAlignment="1" applyProtection="1">
      <alignment horizontal="center"/>
    </xf>
    <xf numFmtId="40" fontId="6" fillId="0" borderId="0" xfId="3" applyNumberFormat="1" applyFont="1" applyFill="1" applyProtection="1"/>
    <xf numFmtId="40" fontId="6" fillId="0" borderId="0" xfId="0" applyNumberFormat="1" applyFont="1" applyFill="1" applyProtection="1"/>
    <xf numFmtId="0" fontId="23" fillId="0" borderId="0" xfId="0" applyFont="1" applyProtection="1"/>
    <xf numFmtId="0" fontId="30" fillId="0" borderId="0" xfId="0" applyFont="1" applyAlignment="1" applyProtection="1">
      <alignment horizontal="right"/>
    </xf>
    <xf numFmtId="0" fontId="0" fillId="0" borderId="0" xfId="0" applyAlignment="1" applyProtection="1">
      <alignment horizontal="right"/>
    </xf>
    <xf numFmtId="0" fontId="0" fillId="0" borderId="0" xfId="0" applyAlignment="1" applyProtection="1">
      <alignment horizontal="center"/>
    </xf>
    <xf numFmtId="0" fontId="32" fillId="0" borderId="2" xfId="0" applyFont="1" applyBorder="1" applyAlignment="1" applyProtection="1">
      <alignment horizontal="center"/>
    </xf>
    <xf numFmtId="0" fontId="27" fillId="0" borderId="0" xfId="0" applyFont="1" applyProtection="1"/>
    <xf numFmtId="0" fontId="15" fillId="0" borderId="0" xfId="0" applyFont="1" applyBorder="1" applyProtection="1"/>
    <xf numFmtId="0" fontId="2" fillId="0" borderId="0" xfId="0" applyFont="1" applyAlignment="1">
      <alignment horizontal="center"/>
    </xf>
    <xf numFmtId="0" fontId="35" fillId="0" borderId="0" xfId="0" applyFont="1" applyBorder="1" applyAlignment="1">
      <alignment horizontal="center"/>
    </xf>
    <xf numFmtId="165" fontId="16" fillId="0" borderId="2" xfId="0" applyNumberFormat="1" applyFont="1" applyBorder="1" applyAlignment="1" applyProtection="1">
      <alignment horizontal="left" wrapText="1"/>
    </xf>
    <xf numFmtId="10" fontId="0" fillId="0" borderId="0" xfId="0" applyNumberFormat="1" applyAlignment="1">
      <alignment horizontal="left"/>
    </xf>
    <xf numFmtId="0" fontId="0" fillId="0" borderId="3" xfId="0" applyBorder="1"/>
    <xf numFmtId="0" fontId="0" fillId="0" borderId="0" xfId="0" applyBorder="1"/>
    <xf numFmtId="0" fontId="36" fillId="0" borderId="0" xfId="0" applyFont="1"/>
    <xf numFmtId="0" fontId="2" fillId="0" borderId="4" xfId="0" applyFont="1" applyBorder="1" applyAlignment="1">
      <alignment horizontal="center"/>
    </xf>
    <xf numFmtId="0" fontId="0" fillId="0" borderId="4" xfId="0"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0" fillId="0" borderId="0" xfId="0" applyAlignment="1">
      <alignment horizontal="center"/>
    </xf>
    <xf numFmtId="169" fontId="0" fillId="0" borderId="2" xfId="0" applyNumberFormat="1" applyBorder="1" applyProtection="1">
      <protection locked="0"/>
    </xf>
    <xf numFmtId="0" fontId="16" fillId="0" borderId="0" xfId="0" applyFont="1" applyBorder="1" applyProtection="1"/>
    <xf numFmtId="0" fontId="4" fillId="0" borderId="1" xfId="2" applyBorder="1" applyAlignment="1" applyProtection="1">
      <protection locked="0"/>
    </xf>
    <xf numFmtId="0" fontId="4" fillId="0" borderId="0" xfId="2" applyBorder="1" applyAlignment="1" applyProtection="1"/>
    <xf numFmtId="164" fontId="1" fillId="0" borderId="0" xfId="1" applyNumberFormat="1" applyFont="1" applyAlignment="1">
      <alignment horizontal="center"/>
    </xf>
    <xf numFmtId="44" fontId="1" fillId="0" borderId="0" xfId="1" applyFont="1" applyAlignment="1"/>
    <xf numFmtId="44" fontId="1" fillId="0" borderId="0" xfId="1" applyFont="1"/>
    <xf numFmtId="0" fontId="24" fillId="0" borderId="0" xfId="0" applyFont="1" applyBorder="1" applyAlignment="1">
      <alignment horizontal="center"/>
    </xf>
    <xf numFmtId="164" fontId="19" fillId="0" borderId="5" xfId="0" applyNumberFormat="1" applyFont="1" applyBorder="1"/>
    <xf numFmtId="44" fontId="1" fillId="0" borderId="0" xfId="1"/>
    <xf numFmtId="10" fontId="39" fillId="0" borderId="0" xfId="0" applyNumberFormat="1" applyFont="1" applyBorder="1" applyAlignment="1">
      <alignment horizontal="left"/>
    </xf>
    <xf numFmtId="40" fontId="40" fillId="0" borderId="0" xfId="3" applyNumberFormat="1" applyFont="1" applyFill="1" applyAlignment="1" applyProtection="1"/>
    <xf numFmtId="40" fontId="5" fillId="0" borderId="0" xfId="3" applyNumberFormat="1" applyFont="1" applyFill="1" applyAlignment="1" applyProtection="1"/>
    <xf numFmtId="40" fontId="6" fillId="0" borderId="0" xfId="3" applyNumberFormat="1" applyFont="1" applyFill="1" applyAlignment="1" applyProtection="1"/>
    <xf numFmtId="0" fontId="37" fillId="0" borderId="6" xfId="0" applyFont="1" applyBorder="1" applyAlignment="1">
      <alignment horizontal="center"/>
    </xf>
    <xf numFmtId="0" fontId="18" fillId="0" borderId="6" xfId="0" applyFont="1" applyBorder="1" applyAlignment="1">
      <alignment horizontal="center"/>
    </xf>
    <xf numFmtId="0" fontId="38" fillId="0" borderId="7" xfId="0" applyFont="1" applyBorder="1" applyAlignment="1">
      <alignment horizontal="center"/>
    </xf>
    <xf numFmtId="0" fontId="23" fillId="0" borderId="0" xfId="0" applyFont="1" applyBorder="1" applyAlignment="1">
      <alignment horizontal="center"/>
    </xf>
    <xf numFmtId="0" fontId="23" fillId="0" borderId="8" xfId="0" applyFont="1" applyBorder="1" applyAlignment="1">
      <alignment horizontal="center"/>
    </xf>
    <xf numFmtId="0" fontId="2" fillId="0" borderId="8" xfId="0" applyFont="1" applyBorder="1" applyAlignment="1">
      <alignment horizontal="center"/>
    </xf>
    <xf numFmtId="0" fontId="0" fillId="0" borderId="3" xfId="0"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166" fontId="23" fillId="0" borderId="0" xfId="0" applyNumberFormat="1" applyFont="1" applyBorder="1" applyAlignment="1">
      <alignment horizontal="center"/>
    </xf>
    <xf numFmtId="0" fontId="0" fillId="0" borderId="0" xfId="0" applyFont="1" applyFill="1" applyBorder="1" applyAlignment="1">
      <alignment horizontal="center"/>
    </xf>
    <xf numFmtId="0" fontId="23" fillId="0" borderId="9" xfId="0" applyFont="1" applyBorder="1" applyAlignment="1">
      <alignment horizontal="center"/>
    </xf>
    <xf numFmtId="0" fontId="23" fillId="0" borderId="10" xfId="0" applyFont="1" applyBorder="1" applyAlignment="1">
      <alignment horizontal="center"/>
    </xf>
    <xf numFmtId="0" fontId="22" fillId="0" borderId="0" xfId="0" applyFont="1" applyFill="1" applyAlignment="1">
      <alignment horizontal="center"/>
    </xf>
    <xf numFmtId="0" fontId="0" fillId="0" borderId="0" xfId="0" applyFill="1"/>
    <xf numFmtId="164" fontId="0" fillId="0" borderId="0" xfId="0" applyNumberFormat="1" applyBorder="1"/>
    <xf numFmtId="0" fontId="0" fillId="0" borderId="11" xfId="0" applyBorder="1" applyAlignment="1">
      <alignment horizontal="center"/>
    </xf>
    <xf numFmtId="0" fontId="43" fillId="0" borderId="0" xfId="0" applyFont="1" applyAlignment="1" applyProtection="1">
      <alignment horizontal="left"/>
    </xf>
    <xf numFmtId="2" fontId="2" fillId="0" borderId="0" xfId="0" applyNumberFormat="1" applyFont="1" applyBorder="1" applyAlignment="1">
      <alignment horizontal="right"/>
    </xf>
    <xf numFmtId="2" fontId="0" fillId="0" borderId="0" xfId="0" applyNumberFormat="1"/>
    <xf numFmtId="165" fontId="42" fillId="0" borderId="0" xfId="0" applyNumberFormat="1" applyFont="1" applyBorder="1" applyAlignment="1" applyProtection="1">
      <alignment horizontal="left" wrapText="1"/>
    </xf>
    <xf numFmtId="0" fontId="21" fillId="0" borderId="0" xfId="0" applyFont="1" applyAlignment="1">
      <alignment horizontal="left"/>
    </xf>
    <xf numFmtId="7" fontId="21" fillId="0" borderId="0" xfId="1" applyNumberFormat="1" applyFont="1" applyAlignment="1">
      <alignment horizontal="left"/>
    </xf>
    <xf numFmtId="8" fontId="5" fillId="0" borderId="0" xfId="3" applyNumberFormat="1" applyFont="1" applyFill="1" applyBorder="1" applyAlignment="1" applyProtection="1">
      <alignment horizontal="center"/>
    </xf>
    <xf numFmtId="167" fontId="10" fillId="0" borderId="0" xfId="3" applyNumberFormat="1" applyFont="1" applyAlignment="1" applyProtection="1">
      <alignment horizontal="left"/>
    </xf>
    <xf numFmtId="40" fontId="9" fillId="0" borderId="0" xfId="3" applyNumberFormat="1" applyFont="1" applyFill="1" applyBorder="1" applyAlignment="1" applyProtection="1">
      <alignment horizontal="left"/>
    </xf>
    <xf numFmtId="40" fontId="8" fillId="0" borderId="0" xfId="3" applyNumberFormat="1" applyFont="1" applyFill="1" applyBorder="1" applyProtection="1"/>
    <xf numFmtId="8" fontId="6" fillId="0" borderId="0" xfId="3" applyNumberFormat="1" applyFont="1" applyFill="1" applyBorder="1" applyAlignment="1" applyProtection="1">
      <alignment horizontal="center"/>
    </xf>
    <xf numFmtId="40" fontId="5" fillId="0" borderId="0" xfId="3" applyNumberFormat="1" applyFont="1" applyFill="1" applyProtection="1"/>
    <xf numFmtId="40" fontId="5" fillId="0" borderId="0" xfId="3" applyNumberFormat="1" applyFont="1" applyBorder="1" applyAlignment="1" applyProtection="1"/>
    <xf numFmtId="0" fontId="47" fillId="2" borderId="0" xfId="0" applyFont="1" applyFill="1" applyBorder="1" applyAlignment="1">
      <alignment horizontal="center"/>
    </xf>
    <xf numFmtId="0" fontId="34" fillId="2" borderId="0" xfId="0" applyFont="1" applyFill="1"/>
    <xf numFmtId="0" fontId="23" fillId="0" borderId="0" xfId="0" applyFont="1" applyBorder="1"/>
    <xf numFmtId="0" fontId="45" fillId="2" borderId="0" xfId="0" applyFont="1" applyFill="1" applyBorder="1"/>
    <xf numFmtId="0" fontId="46" fillId="2" borderId="0" xfId="0" applyFont="1" applyFill="1" applyBorder="1"/>
    <xf numFmtId="0" fontId="45" fillId="2" borderId="0" xfId="0" applyFont="1" applyFill="1" applyBorder="1" applyAlignment="1">
      <alignment horizontal="center"/>
    </xf>
    <xf numFmtId="0" fontId="48" fillId="0" borderId="0" xfId="0" applyFont="1" applyAlignment="1" applyProtection="1">
      <alignment horizontal="center"/>
    </xf>
    <xf numFmtId="0" fontId="50" fillId="0" borderId="0" xfId="0" applyFont="1" applyAlignment="1"/>
    <xf numFmtId="0" fontId="51" fillId="0" borderId="0" xfId="0" applyFont="1" applyBorder="1" applyProtection="1"/>
    <xf numFmtId="0" fontId="24" fillId="0" borderId="0" xfId="0" applyFont="1"/>
    <xf numFmtId="0" fontId="15" fillId="0" borderId="0" xfId="0" applyFont="1"/>
    <xf numFmtId="164" fontId="15" fillId="0" borderId="5" xfId="0" applyNumberFormat="1" applyFont="1" applyBorder="1" applyAlignment="1">
      <alignment horizontal="center"/>
    </xf>
    <xf numFmtId="0" fontId="15" fillId="0" borderId="0" xfId="0" applyFont="1" applyAlignment="1">
      <alignment horizontal="center"/>
    </xf>
    <xf numFmtId="44" fontId="15" fillId="0" borderId="0" xfId="0" applyNumberFormat="1" applyFont="1" applyBorder="1"/>
    <xf numFmtId="164" fontId="15" fillId="0" borderId="0" xfId="0" applyNumberFormat="1" applyFont="1" applyAlignment="1">
      <alignment horizontal="center"/>
    </xf>
    <xf numFmtId="0" fontId="44" fillId="0" borderId="0" xfId="0" applyFont="1"/>
    <xf numFmtId="0" fontId="44" fillId="3" borderId="5" xfId="0" applyFont="1" applyFill="1" applyBorder="1" applyAlignment="1" applyProtection="1">
      <alignment horizontal="center"/>
      <protection locked="0"/>
    </xf>
    <xf numFmtId="164" fontId="44" fillId="3" borderId="5" xfId="1" applyNumberFormat="1" applyFont="1" applyFill="1" applyBorder="1" applyProtection="1">
      <protection locked="0"/>
    </xf>
    <xf numFmtId="164" fontId="44" fillId="0" borderId="5" xfId="0" applyNumberFormat="1" applyFont="1" applyFill="1" applyBorder="1"/>
    <xf numFmtId="0" fontId="53" fillId="0" borderId="0" xfId="0" applyFont="1" applyAlignment="1">
      <alignment horizontal="center"/>
    </xf>
    <xf numFmtId="164" fontId="38" fillId="0" borderId="0" xfId="1" applyNumberFormat="1" applyFont="1" applyAlignment="1">
      <alignment horizontal="center"/>
    </xf>
    <xf numFmtId="0" fontId="38" fillId="0" borderId="0" xfId="0" applyFont="1"/>
    <xf numFmtId="8" fontId="53" fillId="0" borderId="0" xfId="0" applyNumberFormat="1" applyFont="1" applyAlignment="1">
      <alignment horizontal="center"/>
    </xf>
    <xf numFmtId="164" fontId="53" fillId="0" borderId="0" xfId="1" applyNumberFormat="1" applyFont="1" applyAlignment="1">
      <alignment horizontal="center"/>
    </xf>
    <xf numFmtId="8" fontId="44" fillId="0" borderId="0" xfId="0" applyNumberFormat="1" applyFont="1"/>
    <xf numFmtId="40" fontId="53" fillId="0" borderId="0" xfId="0" applyNumberFormat="1" applyFont="1" applyAlignment="1">
      <alignment horizontal="center"/>
    </xf>
    <xf numFmtId="0" fontId="53" fillId="0" borderId="2" xfId="0" applyFont="1" applyBorder="1" applyAlignment="1">
      <alignment horizontal="center"/>
    </xf>
    <xf numFmtId="0" fontId="53" fillId="0" borderId="0" xfId="0" applyFont="1" applyBorder="1" applyAlignment="1">
      <alignment horizontal="center"/>
    </xf>
    <xf numFmtId="0" fontId="54" fillId="2" borderId="0" xfId="0" applyFont="1" applyFill="1" applyAlignment="1">
      <alignment horizontal="center"/>
    </xf>
    <xf numFmtId="0" fontId="44" fillId="0" borderId="0" xfId="0" applyFont="1" applyFill="1"/>
    <xf numFmtId="0" fontId="56" fillId="0" borderId="0" xfId="0" applyFont="1" applyFill="1" applyAlignment="1">
      <alignment horizontal="center"/>
    </xf>
    <xf numFmtId="0" fontId="53" fillId="0" borderId="0" xfId="0" applyFont="1"/>
    <xf numFmtId="164" fontId="44" fillId="0" borderId="5" xfId="0" applyNumberFormat="1" applyFont="1" applyBorder="1" applyAlignment="1">
      <alignment horizontal="center"/>
    </xf>
    <xf numFmtId="0" fontId="44" fillId="0" borderId="0" xfId="0" applyFont="1" applyAlignment="1">
      <alignment horizontal="center"/>
    </xf>
    <xf numFmtId="164" fontId="44" fillId="0" borderId="0" xfId="0" applyNumberFormat="1" applyFont="1" applyBorder="1"/>
    <xf numFmtId="0" fontId="44" fillId="0" borderId="0" xfId="0" applyFont="1" applyBorder="1" applyAlignment="1">
      <alignment horizontal="center"/>
    </xf>
    <xf numFmtId="0" fontId="44" fillId="0" borderId="0" xfId="0" applyFont="1" applyBorder="1"/>
    <xf numFmtId="164" fontId="44" fillId="0" borderId="0" xfId="0" applyNumberFormat="1" applyFont="1" applyBorder="1" applyAlignment="1">
      <alignment horizontal="center"/>
    </xf>
    <xf numFmtId="44" fontId="44" fillId="0" borderId="0" xfId="0" applyNumberFormat="1" applyFont="1" applyBorder="1"/>
    <xf numFmtId="164" fontId="44" fillId="0" borderId="0" xfId="0" applyNumberFormat="1" applyFont="1" applyAlignment="1">
      <alignment horizontal="center"/>
    </xf>
    <xf numFmtId="0" fontId="33" fillId="4" borderId="12" xfId="0" applyFont="1" applyFill="1" applyBorder="1" applyProtection="1"/>
    <xf numFmtId="0" fontId="34" fillId="4" borderId="1" xfId="0" applyFont="1" applyFill="1" applyBorder="1" applyProtection="1"/>
    <xf numFmtId="0" fontId="34" fillId="4" borderId="13" xfId="0" applyFont="1" applyFill="1" applyBorder="1" applyProtection="1"/>
    <xf numFmtId="0" fontId="57" fillId="0" borderId="0" xfId="0" applyFont="1" applyFill="1" applyBorder="1" applyAlignment="1">
      <alignment horizontal="center"/>
    </xf>
    <xf numFmtId="0" fontId="57" fillId="0" borderId="0" xfId="0" applyFont="1" applyBorder="1" applyAlignment="1">
      <alignment horizontal="center"/>
    </xf>
    <xf numFmtId="0" fontId="33" fillId="5" borderId="0" xfId="0" applyFont="1" applyFill="1"/>
    <xf numFmtId="0" fontId="52" fillId="5" borderId="0" xfId="0" applyFont="1" applyFill="1"/>
    <xf numFmtId="0" fontId="33" fillId="5" borderId="0" xfId="0" applyFont="1" applyFill="1" applyAlignment="1">
      <alignment horizontal="center"/>
    </xf>
    <xf numFmtId="0" fontId="33" fillId="5" borderId="0" xfId="0" applyFont="1" applyFill="1" applyBorder="1" applyAlignment="1">
      <alignment horizontal="center"/>
    </xf>
    <xf numFmtId="0" fontId="54" fillId="5" borderId="0" xfId="0" applyFont="1" applyFill="1"/>
    <xf numFmtId="0" fontId="55" fillId="5" borderId="0" xfId="0" applyFont="1" applyFill="1"/>
    <xf numFmtId="0" fontId="54" fillId="5" borderId="0" xfId="0" applyFont="1" applyFill="1" applyAlignment="1">
      <alignment horizontal="center"/>
    </xf>
    <xf numFmtId="0" fontId="49" fillId="0" borderId="0" xfId="0" applyFont="1" applyAlignment="1" applyProtection="1">
      <alignment horizontal="center"/>
    </xf>
    <xf numFmtId="40" fontId="14" fillId="0" borderId="0" xfId="3" applyNumberFormat="1" applyFont="1" applyFill="1" applyBorder="1" applyAlignment="1" applyProtection="1"/>
    <xf numFmtId="0" fontId="9" fillId="0" borderId="0" xfId="0" applyFont="1" applyAlignment="1" applyProtection="1"/>
    <xf numFmtId="7" fontId="5" fillId="0" borderId="0" xfId="1" applyNumberFormat="1" applyFont="1" applyBorder="1" applyAlignment="1" applyProtection="1"/>
    <xf numFmtId="40" fontId="41" fillId="0" borderId="0" xfId="3" applyNumberFormat="1" applyFont="1" applyAlignment="1" applyProtection="1"/>
    <xf numFmtId="40" fontId="61" fillId="0" borderId="0" xfId="3" applyNumberFormat="1" applyFont="1" applyProtection="1"/>
    <xf numFmtId="0" fontId="33" fillId="4" borderId="12" xfId="0" applyFont="1" applyFill="1" applyBorder="1" applyAlignment="1" applyProtection="1"/>
    <xf numFmtId="0" fontId="33" fillId="4" borderId="1" xfId="0" applyFont="1" applyFill="1" applyBorder="1" applyAlignment="1" applyProtection="1"/>
    <xf numFmtId="40" fontId="41" fillId="0" borderId="0" xfId="3" applyNumberFormat="1" applyFont="1" applyAlignment="1" applyProtection="1">
      <alignment horizontal="center"/>
    </xf>
    <xf numFmtId="0" fontId="29" fillId="0" borderId="0" xfId="0" applyFont="1" applyAlignment="1" applyProtection="1">
      <alignment vertical="top"/>
    </xf>
    <xf numFmtId="0" fontId="33" fillId="4" borderId="0" xfId="0" applyFont="1" applyFill="1" applyBorder="1" applyAlignment="1" applyProtection="1"/>
    <xf numFmtId="0" fontId="0" fillId="0" borderId="0" xfId="0" applyBorder="1" applyAlignment="1" applyProtection="1">
      <alignment horizontal="left"/>
    </xf>
    <xf numFmtId="0" fontId="10" fillId="0" borderId="0" xfId="0" applyFont="1" applyBorder="1" applyProtection="1"/>
    <xf numFmtId="7" fontId="0" fillId="0" borderId="0" xfId="0" applyNumberFormat="1"/>
    <xf numFmtId="1" fontId="0" fillId="0" borderId="0" xfId="0" applyNumberFormat="1" applyAlignment="1"/>
    <xf numFmtId="1" fontId="0" fillId="0" borderId="0" xfId="0" applyNumberFormat="1" applyAlignment="1">
      <alignment horizontal="left"/>
    </xf>
    <xf numFmtId="1" fontId="2" fillId="0" borderId="0" xfId="0" applyNumberFormat="1" applyFont="1" applyAlignment="1"/>
    <xf numFmtId="0" fontId="2" fillId="0" borderId="0" xfId="0" applyFont="1" applyBorder="1" applyAlignment="1"/>
    <xf numFmtId="0" fontId="0" fillId="0" borderId="0" xfId="0" applyFill="1" applyBorder="1" applyAlignment="1">
      <alignment horizontal="center"/>
    </xf>
    <xf numFmtId="0" fontId="2" fillId="0" borderId="0" xfId="0" applyFont="1" applyBorder="1" applyAlignment="1" applyProtection="1"/>
    <xf numFmtId="40" fontId="6" fillId="0" borderId="0" xfId="3" applyNumberFormat="1" applyFont="1" applyBorder="1" applyAlignment="1" applyProtection="1"/>
    <xf numFmtId="0" fontId="2" fillId="0" borderId="0" xfId="0" applyFont="1" applyProtection="1"/>
    <xf numFmtId="0" fontId="2" fillId="0" borderId="0" xfId="0" applyFont="1" applyAlignment="1" applyProtection="1">
      <alignment horizontal="right"/>
    </xf>
    <xf numFmtId="0" fontId="2" fillId="0" borderId="0" xfId="0" applyFont="1" applyBorder="1" applyAlignment="1" applyProtection="1">
      <alignment horizontal="center"/>
    </xf>
    <xf numFmtId="40" fontId="65" fillId="0" borderId="0" xfId="3" applyNumberFormat="1" applyFont="1" applyAlignment="1" applyProtection="1"/>
    <xf numFmtId="9" fontId="11" fillId="0" borderId="0" xfId="0" applyNumberFormat="1" applyFont="1" applyBorder="1" applyAlignment="1" applyProtection="1">
      <alignment horizontal="right"/>
    </xf>
    <xf numFmtId="7" fontId="10" fillId="0" borderId="0" xfId="1" applyNumberFormat="1" applyFont="1" applyBorder="1" applyAlignment="1" applyProtection="1">
      <alignment horizontal="right"/>
    </xf>
    <xf numFmtId="40" fontId="6" fillId="0" borderId="0" xfId="3" applyNumberFormat="1" applyFont="1" applyAlignment="1" applyProtection="1">
      <alignment horizontal="right"/>
    </xf>
    <xf numFmtId="0" fontId="0" fillId="0" borderId="2" xfId="0" applyBorder="1" applyAlignment="1" applyProtection="1">
      <alignment horizontal="left"/>
    </xf>
    <xf numFmtId="0" fontId="27" fillId="0" borderId="0" xfId="0" applyFont="1" applyAlignment="1" applyProtection="1">
      <alignment horizontal="left"/>
    </xf>
    <xf numFmtId="40" fontId="67" fillId="0" borderId="0" xfId="3" applyNumberFormat="1" applyFont="1" applyAlignment="1" applyProtection="1">
      <alignment vertical="top"/>
    </xf>
    <xf numFmtId="40" fontId="6" fillId="0" borderId="14" xfId="3" applyNumberFormat="1" applyFont="1" applyBorder="1" applyProtection="1"/>
    <xf numFmtId="0" fontId="67" fillId="0" borderId="0" xfId="0" applyFont="1" applyAlignment="1" applyProtection="1">
      <alignment vertical="top"/>
    </xf>
    <xf numFmtId="0" fontId="0" fillId="0" borderId="0" xfId="0" applyBorder="1" applyAlignment="1" applyProtection="1"/>
    <xf numFmtId="0" fontId="2" fillId="0" borderId="0" xfId="0" applyFont="1" applyAlignment="1" applyProtection="1">
      <alignment horizontal="center"/>
    </xf>
    <xf numFmtId="0" fontId="0" fillId="0" borderId="0" xfId="0" applyBorder="1" applyAlignment="1" applyProtection="1">
      <alignment horizontal="center"/>
    </xf>
    <xf numFmtId="0" fontId="0" fillId="0" borderId="14" xfId="0" applyBorder="1" applyAlignment="1" applyProtection="1"/>
    <xf numFmtId="0" fontId="27" fillId="0" borderId="0" xfId="0" applyFont="1" applyAlignment="1" applyProtection="1"/>
    <xf numFmtId="0" fontId="48" fillId="0" borderId="0" xfId="0" applyFont="1" applyAlignment="1" applyProtection="1"/>
    <xf numFmtId="168" fontId="10" fillId="0" borderId="0" xfId="0" applyNumberFormat="1" applyFont="1" applyAlignment="1" applyProtection="1"/>
    <xf numFmtId="0" fontId="10" fillId="0" borderId="0" xfId="0" applyFont="1" applyProtection="1"/>
    <xf numFmtId="0" fontId="21" fillId="0" borderId="0" xfId="0" applyFont="1" applyProtection="1"/>
    <xf numFmtId="0" fontId="58" fillId="0" borderId="0" xfId="0" applyFont="1" applyBorder="1" applyAlignment="1" applyProtection="1">
      <alignment horizontal="center"/>
    </xf>
    <xf numFmtId="0" fontId="62" fillId="0" borderId="0" xfId="0" applyFont="1" applyBorder="1" applyAlignment="1" applyProtection="1"/>
    <xf numFmtId="164" fontId="6" fillId="0" borderId="0" xfId="1" applyNumberFormat="1" applyFont="1" applyAlignment="1" applyProtection="1"/>
    <xf numFmtId="0" fontId="11" fillId="0" borderId="0" xfId="0" applyFont="1" applyBorder="1" applyAlignment="1" applyProtection="1">
      <alignment horizontal="center"/>
    </xf>
    <xf numFmtId="0" fontId="10" fillId="0" borderId="0" xfId="0" applyFont="1" applyAlignment="1" applyProtection="1"/>
    <xf numFmtId="164" fontId="6" fillId="0" borderId="0" xfId="0" applyNumberFormat="1" applyFont="1" applyBorder="1" applyAlignment="1" applyProtection="1"/>
    <xf numFmtId="0" fontId="59" fillId="5" borderId="0" xfId="0" applyFont="1" applyFill="1" applyProtection="1"/>
    <xf numFmtId="0" fontId="7" fillId="5" borderId="0" xfId="0" applyFont="1" applyFill="1" applyProtection="1"/>
    <xf numFmtId="0" fontId="60" fillId="5" borderId="0" xfId="0" applyFont="1" applyFill="1" applyAlignment="1" applyProtection="1">
      <alignment horizontal="center"/>
    </xf>
    <xf numFmtId="44" fontId="2" fillId="0" borderId="0" xfId="0" applyNumberFormat="1" applyFont="1" applyBorder="1" applyProtection="1"/>
    <xf numFmtId="164" fontId="2" fillId="0" borderId="0" xfId="0" applyNumberFormat="1" applyFont="1" applyAlignment="1" applyProtection="1">
      <alignment horizontal="center"/>
    </xf>
    <xf numFmtId="0" fontId="2" fillId="0" borderId="2" xfId="0" applyFont="1" applyBorder="1" applyAlignment="1" applyProtection="1">
      <protection locked="0"/>
    </xf>
    <xf numFmtId="38" fontId="10" fillId="0" borderId="0" xfId="3" applyNumberFormat="1" applyFont="1" applyProtection="1"/>
    <xf numFmtId="7" fontId="10" fillId="0" borderId="0" xfId="1" applyNumberFormat="1" applyFont="1" applyBorder="1" applyAlignment="1" applyProtection="1">
      <alignment horizontal="left"/>
    </xf>
    <xf numFmtId="40" fontId="11" fillId="0" borderId="0" xfId="3" applyNumberFormat="1" applyFont="1" applyProtection="1"/>
    <xf numFmtId="38" fontId="10" fillId="0" borderId="2" xfId="3" applyNumberFormat="1" applyFont="1" applyBorder="1" applyProtection="1"/>
    <xf numFmtId="40" fontId="10" fillId="0" borderId="0" xfId="3" applyNumberFormat="1" applyFont="1" applyBorder="1" applyAlignment="1" applyProtection="1">
      <alignment horizontal="left"/>
    </xf>
    <xf numFmtId="38" fontId="6" fillId="0" borderId="0" xfId="3" applyNumberFormat="1" applyFont="1" applyProtection="1"/>
    <xf numFmtId="8" fontId="6" fillId="0" borderId="0" xfId="3" applyNumberFormat="1" applyFont="1" applyProtection="1"/>
    <xf numFmtId="40" fontId="11" fillId="0" borderId="0" xfId="3" applyNumberFormat="1" applyFont="1" applyAlignment="1" applyProtection="1">
      <alignment horizontal="center"/>
    </xf>
    <xf numFmtId="40" fontId="11" fillId="0" borderId="0" xfId="3" applyNumberFormat="1" applyFont="1" applyFill="1" applyProtection="1"/>
    <xf numFmtId="40" fontId="10" fillId="0" borderId="0" xfId="3" applyNumberFormat="1" applyFont="1" applyFill="1" applyProtection="1"/>
    <xf numFmtId="40" fontId="10" fillId="0" borderId="0" xfId="3" applyNumberFormat="1" applyFont="1" applyFill="1" applyBorder="1" applyAlignment="1" applyProtection="1"/>
    <xf numFmtId="40" fontId="6" fillId="0" borderId="0" xfId="3" applyNumberFormat="1" applyFont="1" applyFill="1" applyBorder="1" applyProtection="1"/>
    <xf numFmtId="40" fontId="10" fillId="0" borderId="0" xfId="3" applyNumberFormat="1" applyFont="1" applyFill="1" applyAlignment="1" applyProtection="1">
      <alignment horizontal="center"/>
    </xf>
    <xf numFmtId="38" fontId="10" fillId="0" borderId="0" xfId="3" applyNumberFormat="1" applyFont="1" applyFill="1" applyBorder="1" applyAlignment="1" applyProtection="1">
      <alignment horizontal="left"/>
    </xf>
    <xf numFmtId="40" fontId="13" fillId="0" borderId="0" xfId="3" applyNumberFormat="1" applyFont="1" applyFill="1" applyAlignment="1" applyProtection="1">
      <alignment horizontal="left"/>
    </xf>
    <xf numFmtId="40" fontId="6" fillId="0" borderId="0" xfId="3" applyNumberFormat="1" applyFont="1" applyFill="1" applyAlignment="1" applyProtection="1">
      <alignment horizontal="right"/>
    </xf>
    <xf numFmtId="7" fontId="10" fillId="0" borderId="0" xfId="1" applyNumberFormat="1" applyFont="1" applyFill="1" applyBorder="1" applyAlignment="1" applyProtection="1">
      <alignment horizontal="left"/>
    </xf>
    <xf numFmtId="40" fontId="17" fillId="0" borderId="0" xfId="3" applyNumberFormat="1" applyFont="1" applyFill="1" applyProtection="1"/>
    <xf numFmtId="8" fontId="6" fillId="0" borderId="0" xfId="3" applyNumberFormat="1" applyFont="1" applyFill="1" applyBorder="1" applyAlignment="1" applyProtection="1"/>
    <xf numFmtId="40" fontId="6" fillId="0" borderId="0" xfId="3" applyNumberFormat="1" applyFont="1" applyFill="1" applyAlignment="1" applyProtection="1">
      <alignment horizontal="center"/>
    </xf>
    <xf numFmtId="8" fontId="5" fillId="0" borderId="0" xfId="3" applyNumberFormat="1" applyFont="1" applyFill="1" applyBorder="1" applyAlignment="1" applyProtection="1"/>
    <xf numFmtId="40" fontId="5" fillId="0" borderId="0" xfId="3" applyNumberFormat="1" applyFont="1" applyFill="1" applyAlignment="1" applyProtection="1">
      <alignment horizontal="right"/>
    </xf>
    <xf numFmtId="40" fontId="6" fillId="0" borderId="0" xfId="3" applyNumberFormat="1" applyFont="1" applyFill="1" applyBorder="1" applyAlignment="1" applyProtection="1"/>
    <xf numFmtId="40" fontId="6" fillId="0" borderId="0" xfId="3" applyNumberFormat="1" applyFont="1" applyFill="1" applyBorder="1" applyAlignment="1" applyProtection="1">
      <alignment horizontal="left"/>
    </xf>
    <xf numFmtId="40" fontId="5" fillId="0" borderId="0" xfId="3" applyNumberFormat="1" applyFont="1" applyFill="1" applyBorder="1" applyAlignment="1" applyProtection="1">
      <alignment horizontal="left"/>
    </xf>
    <xf numFmtId="8" fontId="11" fillId="3" borderId="0" xfId="3" applyNumberFormat="1" applyFont="1" applyFill="1" applyBorder="1" applyAlignment="1" applyProtection="1">
      <alignment horizontal="center"/>
    </xf>
    <xf numFmtId="0" fontId="70" fillId="2" borderId="0" xfId="3" applyNumberFormat="1" applyFont="1" applyFill="1" applyBorder="1" applyAlignment="1" applyProtection="1">
      <alignment horizontal="center"/>
    </xf>
    <xf numFmtId="40" fontId="69" fillId="0" borderId="0" xfId="3" applyNumberFormat="1" applyFont="1" applyFill="1" applyBorder="1" applyProtection="1"/>
    <xf numFmtId="40" fontId="11" fillId="0" borderId="0" xfId="3" applyNumberFormat="1" applyFont="1" applyBorder="1" applyAlignment="1" applyProtection="1">
      <alignment horizontal="left"/>
    </xf>
    <xf numFmtId="40" fontId="11" fillId="0" borderId="0" xfId="3" applyNumberFormat="1" applyFont="1" applyBorder="1" applyProtection="1"/>
    <xf numFmtId="40" fontId="70" fillId="0" borderId="0" xfId="3" applyNumberFormat="1" applyFont="1" applyFill="1" applyBorder="1" applyAlignment="1" applyProtection="1">
      <alignment horizontal="left"/>
    </xf>
    <xf numFmtId="40" fontId="11" fillId="0" borderId="0" xfId="3" applyNumberFormat="1" applyFont="1" applyFill="1" applyAlignment="1" applyProtection="1"/>
    <xf numFmtId="40" fontId="10" fillId="0" borderId="0" xfId="3" applyNumberFormat="1" applyFont="1" applyFill="1" applyAlignment="1" applyProtection="1"/>
    <xf numFmtId="40" fontId="70" fillId="3" borderId="0" xfId="3" applyNumberFormat="1" applyFont="1" applyFill="1" applyBorder="1" applyAlignment="1" applyProtection="1">
      <alignment horizontal="left"/>
    </xf>
    <xf numFmtId="8" fontId="10" fillId="3" borderId="0" xfId="3" applyNumberFormat="1" applyFont="1" applyFill="1" applyBorder="1" applyAlignment="1" applyProtection="1">
      <alignment horizontal="center"/>
    </xf>
    <xf numFmtId="40" fontId="10" fillId="3" borderId="0" xfId="3" applyNumberFormat="1" applyFont="1" applyFill="1" applyProtection="1"/>
    <xf numFmtId="40" fontId="70" fillId="0" borderId="0" xfId="3" applyNumberFormat="1" applyFont="1" applyBorder="1" applyAlignment="1" applyProtection="1">
      <alignment horizontal="left"/>
    </xf>
    <xf numFmtId="40" fontId="10" fillId="0" borderId="0" xfId="3" applyNumberFormat="1" applyFont="1" applyFill="1" applyBorder="1" applyProtection="1"/>
    <xf numFmtId="40" fontId="10" fillId="0" borderId="0" xfId="3" applyNumberFormat="1" applyFont="1" applyAlignment="1" applyProtection="1">
      <alignment horizontal="left"/>
    </xf>
    <xf numFmtId="40" fontId="6" fillId="0" borderId="0" xfId="3" applyNumberFormat="1" applyFont="1" applyProtection="1">
      <protection locked="0"/>
    </xf>
    <xf numFmtId="0" fontId="63" fillId="0" borderId="3" xfId="0" applyFont="1" applyBorder="1" applyProtection="1"/>
    <xf numFmtId="40" fontId="10" fillId="0" borderId="6" xfId="3" applyNumberFormat="1" applyFont="1" applyBorder="1" applyProtection="1"/>
    <xf numFmtId="0" fontId="10" fillId="0" borderId="4" xfId="0" applyFont="1" applyBorder="1" applyProtection="1"/>
    <xf numFmtId="40" fontId="10" fillId="0" borderId="0" xfId="3" applyNumberFormat="1" applyFont="1" applyBorder="1" applyProtection="1"/>
    <xf numFmtId="8" fontId="10" fillId="0" borderId="0" xfId="3" applyNumberFormat="1" applyFont="1" applyBorder="1" applyAlignment="1" applyProtection="1">
      <alignment horizontal="right"/>
    </xf>
    <xf numFmtId="0" fontId="10" fillId="0" borderId="11" xfId="0" applyFont="1" applyBorder="1" applyProtection="1"/>
    <xf numFmtId="40" fontId="10" fillId="0" borderId="9" xfId="3" applyNumberFormat="1" applyFont="1" applyBorder="1" applyProtection="1"/>
    <xf numFmtId="7" fontId="10" fillId="0" borderId="9" xfId="1" applyNumberFormat="1" applyFont="1" applyFill="1" applyBorder="1" applyAlignment="1" applyProtection="1">
      <alignment horizontal="right"/>
    </xf>
    <xf numFmtId="40" fontId="6" fillId="0" borderId="6" xfId="3" applyNumberFormat="1" applyFont="1" applyBorder="1" applyProtection="1"/>
    <xf numFmtId="40" fontId="6" fillId="0" borderId="7" xfId="3" applyNumberFormat="1" applyFont="1" applyBorder="1" applyProtection="1"/>
    <xf numFmtId="40" fontId="6" fillId="0" borderId="8" xfId="3" applyNumberFormat="1" applyFont="1" applyBorder="1" applyProtection="1"/>
    <xf numFmtId="40" fontId="6" fillId="0" borderId="9" xfId="3" applyNumberFormat="1" applyFont="1" applyBorder="1" applyProtection="1"/>
    <xf numFmtId="40" fontId="6" fillId="0" borderId="10" xfId="3" applyNumberFormat="1" applyFont="1" applyBorder="1" applyProtection="1"/>
    <xf numFmtId="0" fontId="1" fillId="0" borderId="0" xfId="0" applyFont="1" applyProtection="1"/>
    <xf numFmtId="0" fontId="1" fillId="0" borderId="0" xfId="0" applyFont="1" applyBorder="1" applyAlignment="1" applyProtection="1">
      <alignment horizontal="left"/>
    </xf>
    <xf numFmtId="40" fontId="72" fillId="0" borderId="14" xfId="3" applyNumberFormat="1" applyFont="1" applyBorder="1" applyProtection="1"/>
    <xf numFmtId="40" fontId="6" fillId="0" borderId="1" xfId="3" applyNumberFormat="1" applyFont="1" applyBorder="1" applyAlignment="1" applyProtection="1">
      <alignment horizontal="right"/>
    </xf>
    <xf numFmtId="0" fontId="0" fillId="0" borderId="1" xfId="0" applyBorder="1" applyAlignment="1" applyProtection="1">
      <alignment horizontal="right"/>
    </xf>
    <xf numFmtId="40" fontId="6" fillId="0" borderId="1" xfId="3" applyNumberFormat="1" applyFont="1" applyBorder="1" applyAlignment="1" applyProtection="1"/>
    <xf numFmtId="0" fontId="23" fillId="0" borderId="0" xfId="0" applyFont="1" applyAlignment="1" applyProtection="1">
      <alignment horizontal="center"/>
    </xf>
    <xf numFmtId="0" fontId="21" fillId="0" borderId="0" xfId="0" applyFont="1" applyAlignment="1">
      <alignment horizontal="center"/>
    </xf>
    <xf numFmtId="0" fontId="15" fillId="0" borderId="0" xfId="0" applyFont="1" applyBorder="1" applyAlignment="1">
      <alignment horizontal="center"/>
    </xf>
    <xf numFmtId="0" fontId="50" fillId="0" borderId="0" xfId="0" applyFont="1" applyAlignment="1">
      <alignment horizontal="center"/>
    </xf>
    <xf numFmtId="0" fontId="60" fillId="5" borderId="0" xfId="0" applyFont="1" applyFill="1" applyAlignment="1" applyProtection="1">
      <alignment horizontal="center"/>
    </xf>
    <xf numFmtId="164" fontId="2" fillId="0" borderId="12" xfId="0" applyNumberFormat="1" applyFont="1" applyBorder="1" applyAlignment="1" applyProtection="1">
      <alignment horizontal="center"/>
    </xf>
    <xf numFmtId="164" fontId="2" fillId="0" borderId="13" xfId="0" applyNumberFormat="1" applyFont="1" applyBorder="1" applyAlignment="1" applyProtection="1">
      <alignment horizontal="center"/>
    </xf>
    <xf numFmtId="0" fontId="61" fillId="3" borderId="5" xfId="0" applyFont="1" applyFill="1" applyBorder="1" applyAlignment="1" applyProtection="1">
      <alignment horizontal="center"/>
      <protection locked="0"/>
    </xf>
    <xf numFmtId="164" fontId="61" fillId="3" borderId="12" xfId="1" applyNumberFormat="1" applyFont="1" applyFill="1" applyBorder="1" applyAlignment="1" applyProtection="1">
      <alignment horizontal="center"/>
      <protection locked="0"/>
    </xf>
    <xf numFmtId="164" fontId="61" fillId="3" borderId="13" xfId="1" applyNumberFormat="1" applyFont="1" applyFill="1" applyBorder="1" applyAlignment="1" applyProtection="1">
      <alignment horizontal="center"/>
      <protection locked="0"/>
    </xf>
    <xf numFmtId="0" fontId="10" fillId="0" borderId="0" xfId="0" applyFont="1" applyAlignment="1" applyProtection="1">
      <alignment horizontal="right"/>
    </xf>
    <xf numFmtId="0" fontId="5" fillId="0" borderId="1" xfId="0" applyFont="1" applyBorder="1" applyAlignment="1" applyProtection="1">
      <alignment horizontal="center" wrapText="1"/>
    </xf>
    <xf numFmtId="0" fontId="61" fillId="3" borderId="5" xfId="0" applyFont="1" applyFill="1" applyBorder="1" applyAlignment="1" applyProtection="1">
      <alignment horizontal="left"/>
      <protection locked="0"/>
    </xf>
    <xf numFmtId="0" fontId="5" fillId="0" borderId="2" xfId="0" applyFont="1" applyBorder="1" applyAlignment="1" applyProtection="1">
      <alignment horizontal="center" wrapText="1"/>
    </xf>
    <xf numFmtId="0" fontId="6" fillId="0" borderId="0" xfId="0" applyFont="1" applyAlignment="1" applyProtection="1">
      <alignment horizontal="center"/>
    </xf>
    <xf numFmtId="164" fontId="6" fillId="0" borderId="0" xfId="1" applyNumberFormat="1" applyFont="1" applyAlignment="1" applyProtection="1">
      <alignment horizontal="center"/>
    </xf>
    <xf numFmtId="0" fontId="5" fillId="0" borderId="2" xfId="0" applyFont="1" applyBorder="1" applyAlignment="1" applyProtection="1">
      <alignment horizontal="center"/>
    </xf>
    <xf numFmtId="40" fontId="11" fillId="0" borderId="0" xfId="3" applyNumberFormat="1" applyFont="1" applyAlignment="1" applyProtection="1">
      <alignment horizontal="center"/>
    </xf>
    <xf numFmtId="168" fontId="10" fillId="0" borderId="0" xfId="0" applyNumberFormat="1" applyFont="1" applyAlignment="1" applyProtection="1">
      <alignment horizontal="right"/>
    </xf>
    <xf numFmtId="40" fontId="41" fillId="0" borderId="0" xfId="3" applyNumberFormat="1" applyFont="1" applyFill="1" applyAlignment="1" applyProtection="1">
      <alignment horizontal="left" wrapText="1"/>
    </xf>
    <xf numFmtId="0" fontId="49" fillId="0" borderId="0" xfId="0" applyFont="1" applyAlignment="1" applyProtection="1">
      <alignment horizontal="center"/>
    </xf>
    <xf numFmtId="0" fontId="71" fillId="0" borderId="0" xfId="0" applyFont="1" applyBorder="1" applyAlignment="1" applyProtection="1">
      <alignment horizontal="center"/>
    </xf>
    <xf numFmtId="40" fontId="10" fillId="0" borderId="0" xfId="3" applyNumberFormat="1" applyFont="1" applyAlignment="1" applyProtection="1">
      <alignment horizontal="left"/>
    </xf>
    <xf numFmtId="38" fontId="5" fillId="0" borderId="2" xfId="3" applyNumberFormat="1" applyFont="1" applyBorder="1" applyAlignment="1" applyProtection="1">
      <alignment horizontal="center"/>
      <protection locked="0"/>
    </xf>
    <xf numFmtId="0" fontId="68" fillId="0" borderId="0" xfId="3" applyFont="1" applyFill="1" applyAlignment="1" applyProtection="1">
      <alignment horizontal="center"/>
    </xf>
    <xf numFmtId="0" fontId="6" fillId="0" borderId="0" xfId="3" applyFont="1" applyFill="1" applyAlignment="1" applyProtection="1">
      <alignment horizontal="center"/>
    </xf>
    <xf numFmtId="40" fontId="6" fillId="0" borderId="0" xfId="3" applyNumberFormat="1" applyFont="1" applyFill="1" applyBorder="1" applyAlignment="1" applyProtection="1">
      <alignment horizontal="left"/>
    </xf>
    <xf numFmtId="8" fontId="11" fillId="3" borderId="0" xfId="3" applyNumberFormat="1" applyFont="1" applyFill="1" applyBorder="1" applyAlignment="1" applyProtection="1">
      <alignment horizontal="center"/>
    </xf>
    <xf numFmtId="0" fontId="10" fillId="0" borderId="0" xfId="3" applyFont="1" applyAlignment="1" applyProtection="1">
      <alignment horizontal="center" wrapText="1"/>
    </xf>
    <xf numFmtId="0" fontId="70" fillId="2" borderId="0" xfId="3" applyNumberFormat="1" applyFont="1" applyFill="1" applyBorder="1" applyAlignment="1" applyProtection="1">
      <alignment horizontal="center"/>
    </xf>
    <xf numFmtId="8" fontId="11" fillId="0" borderId="0" xfId="3" applyNumberFormat="1" applyFont="1" applyFill="1" applyBorder="1" applyAlignment="1" applyProtection="1">
      <alignment horizontal="center"/>
    </xf>
    <xf numFmtId="0" fontId="0" fillId="0" borderId="2" xfId="0" applyBorder="1" applyAlignment="1" applyProtection="1">
      <alignment horizontal="left"/>
      <protection locked="0"/>
    </xf>
    <xf numFmtId="40" fontId="6" fillId="0" borderId="14" xfId="3" applyNumberFormat="1" applyFont="1" applyBorder="1" applyAlignment="1" applyProtection="1">
      <alignment horizontal="center"/>
    </xf>
    <xf numFmtId="40" fontId="6" fillId="0" borderId="1" xfId="3" applyNumberFormat="1" applyFont="1" applyBorder="1" applyAlignment="1" applyProtection="1">
      <alignment horizontal="left"/>
      <protection locked="0"/>
    </xf>
    <xf numFmtId="0" fontId="0" fillId="0" borderId="1" xfId="0" applyBorder="1" applyAlignment="1" applyProtection="1">
      <alignment horizontal="left"/>
      <protection locked="0"/>
    </xf>
    <xf numFmtId="40" fontId="6" fillId="0" borderId="2" xfId="3" applyNumberFormat="1" applyFont="1" applyBorder="1" applyAlignment="1" applyProtection="1">
      <alignment horizontal="left"/>
      <protection locked="0"/>
    </xf>
    <xf numFmtId="164" fontId="2" fillId="0" borderId="5" xfId="0" applyNumberFormat="1" applyFont="1" applyBorder="1" applyAlignment="1" applyProtection="1">
      <alignment horizontal="center"/>
    </xf>
    <xf numFmtId="8" fontId="11" fillId="0" borderId="2" xfId="3" applyNumberFormat="1" applyFont="1" applyFill="1" applyBorder="1" applyAlignment="1" applyProtection="1">
      <alignment horizontal="left"/>
    </xf>
    <xf numFmtId="40" fontId="10" fillId="0" borderId="2" xfId="3" applyNumberFormat="1" applyFont="1" applyBorder="1" applyAlignment="1" applyProtection="1">
      <alignment horizontal="left"/>
    </xf>
    <xf numFmtId="7" fontId="17" fillId="0" borderId="1" xfId="3" applyNumberFormat="1" applyFont="1" applyFill="1" applyBorder="1" applyAlignment="1" applyProtection="1">
      <alignment horizontal="left"/>
    </xf>
    <xf numFmtId="8" fontId="10" fillId="0" borderId="2" xfId="1" applyNumberFormat="1" applyFont="1" applyFill="1" applyBorder="1" applyAlignment="1" applyProtection="1">
      <alignment horizontal="left"/>
    </xf>
    <xf numFmtId="8" fontId="11" fillId="0" borderId="14" xfId="1" applyNumberFormat="1" applyFont="1" applyFill="1" applyBorder="1" applyAlignment="1" applyProtection="1">
      <alignment horizontal="left"/>
    </xf>
    <xf numFmtId="40" fontId="0" fillId="0" borderId="1" xfId="0" applyNumberFormat="1" applyBorder="1" applyAlignment="1" applyProtection="1">
      <alignment horizontal="left"/>
    </xf>
    <xf numFmtId="8" fontId="10" fillId="0" borderId="0" xfId="3" applyNumberFormat="1" applyFont="1" applyBorder="1" applyAlignment="1" applyProtection="1">
      <alignment horizontal="right"/>
    </xf>
    <xf numFmtId="164" fontId="2" fillId="0" borderId="1" xfId="0" applyNumberFormat="1" applyFont="1" applyBorder="1" applyAlignment="1" applyProtection="1">
      <alignment horizontal="center"/>
    </xf>
    <xf numFmtId="40" fontId="2" fillId="0" borderId="2" xfId="0" applyNumberFormat="1" applyFont="1" applyBorder="1" applyAlignment="1" applyProtection="1">
      <alignment horizontal="left"/>
    </xf>
    <xf numFmtId="0" fontId="2" fillId="0" borderId="0" xfId="0" applyFont="1" applyAlignment="1" applyProtection="1">
      <alignment horizontal="left"/>
    </xf>
    <xf numFmtId="0" fontId="0" fillId="0" borderId="0" xfId="0" applyAlignment="1" applyProtection="1">
      <alignment horizontal="left"/>
    </xf>
    <xf numFmtId="0" fontId="2" fillId="0" borderId="1" xfId="0" applyFont="1" applyBorder="1" applyAlignment="1" applyProtection="1">
      <alignment horizontal="left"/>
      <protection locked="0"/>
    </xf>
    <xf numFmtId="9" fontId="11" fillId="0" borderId="0" xfId="0" applyNumberFormat="1" applyFont="1" applyBorder="1" applyAlignment="1" applyProtection="1">
      <alignment horizontal="right"/>
      <protection locked="0"/>
    </xf>
    <xf numFmtId="0" fontId="0" fillId="0" borderId="1" xfId="0" applyBorder="1" applyAlignment="1" applyProtection="1">
      <alignment horizontal="left"/>
    </xf>
    <xf numFmtId="0" fontId="0" fillId="0" borderId="2" xfId="0" applyBorder="1" applyAlignment="1" applyProtection="1">
      <alignment horizontal="left"/>
    </xf>
    <xf numFmtId="40" fontId="0" fillId="0" borderId="2" xfId="0" applyNumberFormat="1" applyBorder="1" applyAlignment="1" applyProtection="1">
      <alignment horizontal="left"/>
    </xf>
    <xf numFmtId="7" fontId="10" fillId="0" borderId="9" xfId="1" applyNumberFormat="1" applyFont="1" applyFill="1" applyBorder="1" applyAlignment="1" applyProtection="1">
      <alignment horizontal="right"/>
    </xf>
    <xf numFmtId="6" fontId="10" fillId="0" borderId="0" xfId="3" applyNumberFormat="1" applyFont="1" applyFill="1" applyAlignment="1" applyProtection="1">
      <alignment horizontal="right"/>
    </xf>
    <xf numFmtId="40" fontId="6" fillId="0" borderId="14" xfId="3" applyNumberFormat="1" applyFont="1" applyBorder="1" applyAlignment="1" applyProtection="1">
      <alignment horizontal="left"/>
      <protection locked="0"/>
    </xf>
    <xf numFmtId="0" fontId="31" fillId="0" borderId="0" xfId="0" applyFont="1" applyAlignment="1" applyProtection="1">
      <alignment horizontal="center"/>
    </xf>
    <xf numFmtId="0" fontId="33" fillId="4" borderId="15" xfId="0" applyFont="1" applyFill="1" applyBorder="1" applyAlignment="1" applyProtection="1">
      <alignment horizontal="left"/>
    </xf>
    <xf numFmtId="0" fontId="33" fillId="4" borderId="0" xfId="0" applyFont="1" applyFill="1" applyBorder="1" applyAlignment="1" applyProtection="1">
      <alignment horizontal="left"/>
    </xf>
    <xf numFmtId="164" fontId="61" fillId="0" borderId="5" xfId="0" applyNumberFormat="1" applyFont="1" applyFill="1" applyBorder="1" applyAlignment="1" applyProtection="1">
      <alignment horizontal="center"/>
    </xf>
    <xf numFmtId="164" fontId="6" fillId="0" borderId="5" xfId="0" applyNumberFormat="1" applyFont="1" applyBorder="1" applyAlignment="1" applyProtection="1">
      <alignment horizontal="center"/>
    </xf>
    <xf numFmtId="164" fontId="61" fillId="3" borderId="5" xfId="1" applyNumberFormat="1" applyFont="1" applyFill="1" applyBorder="1" applyAlignment="1" applyProtection="1">
      <alignment horizontal="center"/>
      <protection locked="0"/>
    </xf>
    <xf numFmtId="0" fontId="5" fillId="0" borderId="1" xfId="0" applyFont="1" applyBorder="1" applyAlignment="1" applyProtection="1">
      <alignment horizontal="center"/>
    </xf>
    <xf numFmtId="40" fontId="10" fillId="0" borderId="2" xfId="0" applyNumberFormat="1" applyFont="1" applyBorder="1" applyAlignment="1" applyProtection="1">
      <alignment horizontal="left"/>
    </xf>
    <xf numFmtId="0" fontId="64" fillId="0" borderId="0" xfId="0" applyFont="1" applyAlignment="1" applyProtection="1">
      <alignment horizontal="center"/>
    </xf>
    <xf numFmtId="165" fontId="10" fillId="0" borderId="0" xfId="3" applyNumberFormat="1" applyFont="1" applyAlignment="1" applyProtection="1">
      <alignment horizontal="right" wrapText="1"/>
    </xf>
    <xf numFmtId="49" fontId="10" fillId="0" borderId="2" xfId="3" applyNumberFormat="1" applyFont="1" applyBorder="1" applyAlignment="1" applyProtection="1">
      <alignment horizontal="left"/>
      <protection locked="0"/>
    </xf>
    <xf numFmtId="40" fontId="10" fillId="0" borderId="1" xfId="3" applyNumberFormat="1" applyFont="1" applyBorder="1" applyAlignment="1" applyProtection="1">
      <alignment horizontal="left"/>
      <protection locked="0"/>
    </xf>
    <xf numFmtId="7" fontId="11" fillId="0" borderId="1" xfId="1" applyNumberFormat="1" applyFont="1" applyBorder="1" applyAlignment="1" applyProtection="1">
      <alignment horizontal="left"/>
      <protection locked="0"/>
    </xf>
    <xf numFmtId="40" fontId="11" fillId="0" borderId="2" xfId="3" applyNumberFormat="1" applyFont="1" applyBorder="1" applyAlignment="1" applyProtection="1">
      <alignment horizontal="left"/>
      <protection locked="0"/>
    </xf>
    <xf numFmtId="40" fontId="6" fillId="0" borderId="2" xfId="3" applyNumberFormat="1" applyFont="1" applyBorder="1" applyAlignment="1" applyProtection="1">
      <alignment horizontal="left"/>
    </xf>
    <xf numFmtId="7" fontId="10" fillId="0" borderId="0" xfId="1" applyNumberFormat="1" applyFont="1" applyBorder="1" applyAlignment="1" applyProtection="1">
      <alignment horizontal="right"/>
    </xf>
    <xf numFmtId="40" fontId="66" fillId="0" borderId="0" xfId="3" applyNumberFormat="1" applyFont="1" applyAlignment="1" applyProtection="1">
      <alignment horizontal="right"/>
    </xf>
    <xf numFmtId="0" fontId="33" fillId="4" borderId="12" xfId="0" applyFont="1" applyFill="1" applyBorder="1" applyAlignment="1" applyProtection="1">
      <alignment horizontal="left"/>
    </xf>
    <xf numFmtId="0" fontId="33" fillId="4" borderId="1" xfId="0" applyFont="1" applyFill="1" applyBorder="1" applyAlignment="1" applyProtection="1">
      <alignment horizontal="left"/>
    </xf>
    <xf numFmtId="0" fontId="0" fillId="0" borderId="14" xfId="0" applyBorder="1" applyAlignment="1" applyProtection="1">
      <alignment horizontal="center"/>
    </xf>
    <xf numFmtId="0" fontId="0" fillId="0" borderId="2" xfId="0" applyBorder="1" applyAlignment="1" applyProtection="1">
      <alignment horizontal="center"/>
      <protection locked="0"/>
    </xf>
    <xf numFmtId="38" fontId="5" fillId="0" borderId="1" xfId="3" applyNumberFormat="1" applyFont="1" applyBorder="1" applyAlignment="1" applyProtection="1">
      <alignment horizontal="center"/>
      <protection locked="0"/>
    </xf>
    <xf numFmtId="40" fontId="11" fillId="0" borderId="1" xfId="3" applyNumberFormat="1" applyFont="1" applyBorder="1" applyAlignment="1" applyProtection="1">
      <alignment horizontal="left"/>
      <protection locked="0"/>
    </xf>
    <xf numFmtId="0" fontId="71" fillId="0" borderId="0" xfId="0" applyFont="1" applyFill="1" applyBorder="1" applyAlignment="1" applyProtection="1">
      <alignment horizontal="center"/>
    </xf>
    <xf numFmtId="7" fontId="10" fillId="0" borderId="2" xfId="0" applyNumberFormat="1" applyFont="1" applyBorder="1" applyAlignment="1" applyProtection="1">
      <alignment horizontal="left"/>
    </xf>
    <xf numFmtId="40" fontId="14" fillId="5" borderId="0" xfId="3" applyNumberFormat="1" applyFont="1" applyFill="1" applyBorder="1" applyAlignment="1" applyProtection="1">
      <alignment horizontal="center"/>
    </xf>
    <xf numFmtId="0" fontId="26" fillId="0" borderId="0" xfId="0" applyFont="1" applyAlignment="1">
      <alignment horizontal="center"/>
    </xf>
    <xf numFmtId="0" fontId="30" fillId="0" borderId="0" xfId="0" applyFont="1" applyAlignment="1">
      <alignment horizontal="left"/>
    </xf>
    <xf numFmtId="0" fontId="1" fillId="0" borderId="0" xfId="0" applyFont="1" applyAlignment="1">
      <alignment horizontal="left"/>
    </xf>
    <xf numFmtId="0" fontId="48" fillId="0" borderId="0" xfId="0" applyFont="1" applyAlignment="1">
      <alignment horizontal="center"/>
    </xf>
    <xf numFmtId="0" fontId="44" fillId="3" borderId="12" xfId="0" applyFont="1" applyFill="1" applyBorder="1" applyAlignment="1" applyProtection="1">
      <alignment horizontal="left"/>
      <protection locked="0"/>
    </xf>
    <xf numFmtId="0" fontId="44" fillId="3" borderId="1" xfId="0" applyFont="1" applyFill="1" applyBorder="1" applyAlignment="1" applyProtection="1">
      <alignment horizontal="left"/>
      <protection locked="0"/>
    </xf>
    <xf numFmtId="0" fontId="44" fillId="3" borderId="13" xfId="0" applyFont="1" applyFill="1" applyBorder="1" applyAlignment="1" applyProtection="1">
      <alignment horizontal="left"/>
      <protection locked="0"/>
    </xf>
    <xf numFmtId="0" fontId="19" fillId="0" borderId="0" xfId="0" applyFont="1" applyAlignment="1">
      <alignment horizontal="right"/>
    </xf>
    <xf numFmtId="0" fontId="24" fillId="0" borderId="2" xfId="0" applyFont="1" applyBorder="1" applyAlignment="1">
      <alignment horizontal="center"/>
    </xf>
    <xf numFmtId="0" fontId="33" fillId="5" borderId="0" xfId="0" applyFont="1" applyFill="1" applyBorder="1" applyAlignment="1">
      <alignment horizontal="center"/>
    </xf>
    <xf numFmtId="0" fontId="53" fillId="0" borderId="2" xfId="0" applyFont="1" applyBorder="1" applyAlignment="1">
      <alignment horizontal="center"/>
    </xf>
    <xf numFmtId="44" fontId="15" fillId="0" borderId="0" xfId="1" applyFont="1" applyBorder="1" applyAlignment="1" applyProtection="1">
      <alignment horizontal="right"/>
    </xf>
    <xf numFmtId="44" fontId="15" fillId="0" borderId="0" xfId="1" applyFont="1" applyBorder="1" applyAlignment="1" applyProtection="1">
      <alignment horizontal="center"/>
    </xf>
    <xf numFmtId="9" fontId="24" fillId="0" borderId="0" xfId="0" applyNumberFormat="1" applyFont="1" applyBorder="1" applyAlignment="1" applyProtection="1">
      <alignment horizontal="right"/>
    </xf>
    <xf numFmtId="0" fontId="43" fillId="0" borderId="0" xfId="0" applyFont="1" applyAlignment="1" applyProtection="1">
      <alignment horizontal="right"/>
    </xf>
    <xf numFmtId="0" fontId="44" fillId="0" borderId="0" xfId="0" applyFont="1" applyAlignment="1">
      <alignment horizontal="right"/>
    </xf>
    <xf numFmtId="44" fontId="15" fillId="0" borderId="0" xfId="1" applyFont="1" applyFill="1" applyBorder="1" applyAlignment="1" applyProtection="1">
      <alignment horizontal="center"/>
    </xf>
    <xf numFmtId="0" fontId="29" fillId="0" borderId="0" xfId="0" applyFont="1" applyAlignment="1" applyProtection="1">
      <alignment horizontal="center" vertical="top"/>
    </xf>
    <xf numFmtId="0" fontId="33" fillId="4" borderId="12" xfId="0" applyFont="1" applyFill="1" applyBorder="1" applyAlignment="1" applyProtection="1"/>
    <xf numFmtId="0" fontId="33" fillId="4" borderId="1" xfId="0" applyFont="1" applyFill="1" applyBorder="1" applyAlignment="1" applyProtection="1"/>
    <xf numFmtId="0" fontId="33" fillId="4" borderId="13" xfId="0" applyFont="1" applyFill="1" applyBorder="1" applyAlignment="1" applyProtection="1"/>
    <xf numFmtId="0" fontId="0" fillId="0" borderId="14" xfId="0" applyBorder="1" applyAlignment="1" applyProtection="1">
      <alignment horizontal="left"/>
      <protection locked="0"/>
    </xf>
    <xf numFmtId="0" fontId="44" fillId="0" borderId="0" xfId="0" applyFont="1" applyAlignment="1" applyProtection="1">
      <alignment horizontal="center"/>
    </xf>
    <xf numFmtId="0" fontId="33" fillId="4" borderId="13" xfId="0" applyFont="1" applyFill="1" applyBorder="1" applyAlignment="1" applyProtection="1">
      <alignment horizontal="left"/>
    </xf>
    <xf numFmtId="0" fontId="0" fillId="0" borderId="0" xfId="0" applyBorder="1" applyAlignment="1" applyProtection="1">
      <alignment horizontal="left"/>
      <protection locked="0"/>
    </xf>
    <xf numFmtId="0" fontId="27" fillId="0" borderId="0" xfId="0" applyFont="1" applyAlignment="1" applyProtection="1">
      <alignment horizontal="center"/>
    </xf>
    <xf numFmtId="0" fontId="0" fillId="0" borderId="14" xfId="0" applyBorder="1" applyAlignment="1" applyProtection="1">
      <alignment horizontal="left"/>
    </xf>
    <xf numFmtId="0" fontId="1" fillId="0" borderId="1" xfId="0" applyFont="1" applyBorder="1" applyAlignment="1" applyProtection="1">
      <alignment horizontal="left"/>
    </xf>
  </cellXfs>
  <cellStyles count="4">
    <cellStyle name="Currency" xfId="1" builtinId="4"/>
    <cellStyle name="Hyperlink" xfId="2" builtinId="8"/>
    <cellStyle name="Normal" xfId="0" builtinId="0"/>
    <cellStyle name="Normal_Partner Rates Proposal" xfId="3"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65585"/>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236220</xdr:colOff>
      <xdr:row>0</xdr:row>
      <xdr:rowOff>7620</xdr:rowOff>
    </xdr:from>
    <xdr:to>
      <xdr:col>4</xdr:col>
      <xdr:colOff>342900</xdr:colOff>
      <xdr:row>6</xdr:row>
      <xdr:rowOff>137160</xdr:rowOff>
    </xdr:to>
    <xdr:pic>
      <xdr:nvPicPr>
        <xdr:cNvPr id="2295" name="Picture 53">
          <a:extLst>
            <a:ext uri="{FF2B5EF4-FFF2-40B4-BE49-F238E27FC236}">
              <a16:creationId xmlns:a16="http://schemas.microsoft.com/office/drawing/2014/main" id="{160F2BD9-10AF-4912-A0CA-07A846591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2125980" y="7620"/>
          <a:ext cx="342900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784860</xdr:colOff>
      <xdr:row>2</xdr:row>
      <xdr:rowOff>114300</xdr:rowOff>
    </xdr:from>
    <xdr:to>
      <xdr:col>1</xdr:col>
      <xdr:colOff>784860</xdr:colOff>
      <xdr:row>3</xdr:row>
      <xdr:rowOff>160020</xdr:rowOff>
    </xdr:to>
    <xdr:sp macro="" textlink="">
      <xdr:nvSpPr>
        <xdr:cNvPr id="15081" name="Rectangle 9">
          <a:extLst>
            <a:ext uri="{FF2B5EF4-FFF2-40B4-BE49-F238E27FC236}">
              <a16:creationId xmlns:a16="http://schemas.microsoft.com/office/drawing/2014/main" id="{D4F61544-2ECF-46BC-95D9-F330931AA081}"/>
            </a:ext>
          </a:extLst>
        </xdr:cNvPr>
        <xdr:cNvSpPr>
          <a:spLocks noChangeArrowheads="1"/>
        </xdr:cNvSpPr>
      </xdr:nvSpPr>
      <xdr:spPr bwMode="auto">
        <a:xfrm>
          <a:off x="960120" y="601980"/>
          <a:ext cx="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769620</xdr:colOff>
      <xdr:row>6</xdr:row>
      <xdr:rowOff>0</xdr:rowOff>
    </xdr:from>
    <xdr:to>
      <xdr:col>1</xdr:col>
      <xdr:colOff>769620</xdr:colOff>
      <xdr:row>7</xdr:row>
      <xdr:rowOff>91440</xdr:rowOff>
    </xdr:to>
    <xdr:sp macro="" textlink="">
      <xdr:nvSpPr>
        <xdr:cNvPr id="15082" name="Rectangle 10">
          <a:extLst>
            <a:ext uri="{FF2B5EF4-FFF2-40B4-BE49-F238E27FC236}">
              <a16:creationId xmlns:a16="http://schemas.microsoft.com/office/drawing/2014/main" id="{7AA225E6-3A95-4A92-B96B-08480C1620C9}"/>
            </a:ext>
          </a:extLst>
        </xdr:cNvPr>
        <xdr:cNvSpPr>
          <a:spLocks noChangeArrowheads="1"/>
        </xdr:cNvSpPr>
      </xdr:nvSpPr>
      <xdr:spPr bwMode="auto">
        <a:xfrm>
          <a:off x="944880" y="128778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769620</xdr:colOff>
      <xdr:row>6</xdr:row>
      <xdr:rowOff>0</xdr:rowOff>
    </xdr:from>
    <xdr:to>
      <xdr:col>1</xdr:col>
      <xdr:colOff>769620</xdr:colOff>
      <xdr:row>7</xdr:row>
      <xdr:rowOff>91440</xdr:rowOff>
    </xdr:to>
    <xdr:sp macro="" textlink="">
      <xdr:nvSpPr>
        <xdr:cNvPr id="15083" name="Rectangle 11">
          <a:extLst>
            <a:ext uri="{FF2B5EF4-FFF2-40B4-BE49-F238E27FC236}">
              <a16:creationId xmlns:a16="http://schemas.microsoft.com/office/drawing/2014/main" id="{1231620E-466D-48F9-89C7-94CA3A9DDBDC}"/>
            </a:ext>
          </a:extLst>
        </xdr:cNvPr>
        <xdr:cNvSpPr>
          <a:spLocks noChangeArrowheads="1"/>
        </xdr:cNvSpPr>
      </xdr:nvSpPr>
      <xdr:spPr bwMode="auto">
        <a:xfrm>
          <a:off x="944880" y="128778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33494</xdr:colOff>
      <xdr:row>54</xdr:row>
      <xdr:rowOff>48410</xdr:rowOff>
    </xdr:from>
    <xdr:to>
      <xdr:col>16</xdr:col>
      <xdr:colOff>271133</xdr:colOff>
      <xdr:row>59</xdr:row>
      <xdr:rowOff>23153</xdr:rowOff>
    </xdr:to>
    <xdr:sp macro="" textlink="">
      <xdr:nvSpPr>
        <xdr:cNvPr id="5323" name="TextBox 7">
          <a:extLst>
            <a:ext uri="{FF2B5EF4-FFF2-40B4-BE49-F238E27FC236}">
              <a16:creationId xmlns:a16="http://schemas.microsoft.com/office/drawing/2014/main" id="{4BF645F0-CECA-46AC-98E6-4330A91A1794}"/>
            </a:ext>
          </a:extLst>
        </xdr:cNvPr>
        <xdr:cNvSpPr txBox="1">
          <a:spLocks noChangeArrowheads="1"/>
        </xdr:cNvSpPr>
      </xdr:nvSpPr>
      <xdr:spPr bwMode="auto">
        <a:xfrm>
          <a:off x="187138" y="8785412"/>
          <a:ext cx="6758268" cy="796303"/>
        </a:xfrm>
        <a:prstGeom prst="rect">
          <a:avLst/>
        </a:prstGeom>
        <a:noFill/>
        <a:ln w="9525">
          <a:noFill/>
          <a:miter lim="800000"/>
          <a:headEnd/>
          <a:tailEnd/>
        </a:ln>
      </xdr:spPr>
      <xdr:txBody>
        <a:bodyPr vertOverflow="clip" wrap="square" lIns="91440" tIns="45720" rIns="91440" bIns="45720" anchor="t" upright="1"/>
        <a:lstStyle/>
        <a:p>
          <a:pPr algn="ctr">
            <a:lnSpc>
              <a:spcPts val="1000"/>
            </a:lnSpc>
          </a:pPr>
          <a:r>
            <a:rPr lang="en-US" sz="9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a:t>
          </a:r>
        </a:p>
      </xdr:txBody>
    </xdr:sp>
    <xdr:clientData/>
  </xdr:twoCellAnchor>
  <xdr:twoCellAnchor editAs="oneCell">
    <xdr:from>
      <xdr:col>0</xdr:col>
      <xdr:colOff>120328</xdr:colOff>
      <xdr:row>110</xdr:row>
      <xdr:rowOff>368898</xdr:rowOff>
    </xdr:from>
    <xdr:to>
      <xdr:col>17</xdr:col>
      <xdr:colOff>958</xdr:colOff>
      <xdr:row>114</xdr:row>
      <xdr:rowOff>151721</xdr:rowOff>
    </xdr:to>
    <xdr:sp macro="" textlink="">
      <xdr:nvSpPr>
        <xdr:cNvPr id="8741" name="TextBox 2">
          <a:extLst>
            <a:ext uri="{FF2B5EF4-FFF2-40B4-BE49-F238E27FC236}">
              <a16:creationId xmlns:a16="http://schemas.microsoft.com/office/drawing/2014/main" id="{EA8279E8-0E78-4749-908B-0D5EFAE94434}"/>
            </a:ext>
          </a:extLst>
        </xdr:cNvPr>
        <xdr:cNvSpPr txBox="1">
          <a:spLocks noChangeArrowheads="1"/>
        </xdr:cNvSpPr>
      </xdr:nvSpPr>
      <xdr:spPr bwMode="auto">
        <a:xfrm>
          <a:off x="123825" y="18735675"/>
          <a:ext cx="7029450" cy="704850"/>
        </a:xfrm>
        <a:prstGeom prst="rect">
          <a:avLst/>
        </a:prstGeom>
        <a:noFill/>
        <a:ln>
          <a:noFill/>
        </a:ln>
      </xdr:spPr>
      <xdr:txBody>
        <a:bodyPr vertOverflow="clip" wrap="square" lIns="27432" tIns="18288" rIns="0" bIns="0" anchor="t" upright="1"/>
        <a:lstStyle/>
        <a:p>
          <a:pPr algn="ctr"/>
          <a:r>
            <a:rPr lang="en-US" sz="8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Monthly payments above do not include state and local taxes. Return on Investment results are speculative and may vary from actual results. Professional Solutions  Financial Services is not responsible for actual estimations or results.</a:t>
          </a:r>
        </a:p>
      </xdr:txBody>
    </xdr:sp>
    <xdr:clientData/>
  </xdr:twoCellAnchor>
  <xdr:twoCellAnchor>
    <xdr:from>
      <xdr:col>3</xdr:col>
      <xdr:colOff>342900</xdr:colOff>
      <xdr:row>117</xdr:row>
      <xdr:rowOff>144780</xdr:rowOff>
    </xdr:from>
    <xdr:to>
      <xdr:col>11</xdr:col>
      <xdr:colOff>960120</xdr:colOff>
      <xdr:row>121</xdr:row>
      <xdr:rowOff>45720</xdr:rowOff>
    </xdr:to>
    <xdr:pic>
      <xdr:nvPicPr>
        <xdr:cNvPr id="15086" name="Picture 2" descr="PSFS Color logo ">
          <a:extLst>
            <a:ext uri="{FF2B5EF4-FFF2-40B4-BE49-F238E27FC236}">
              <a16:creationId xmlns:a16="http://schemas.microsoft.com/office/drawing/2014/main" id="{09C6EC7F-5375-4973-A549-8D088F6ACC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0" y="18867120"/>
          <a:ext cx="35204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119768</xdr:colOff>
      <xdr:row>137</xdr:row>
      <xdr:rowOff>44825</xdr:rowOff>
    </xdr:from>
    <xdr:to>
      <xdr:col>17</xdr:col>
      <xdr:colOff>270685</xdr:colOff>
      <xdr:row>169</xdr:row>
      <xdr:rowOff>86072</xdr:rowOff>
    </xdr:to>
    <xdr:sp macro="" textlink="">
      <xdr:nvSpPr>
        <xdr:cNvPr id="8743" name="TextBox 4">
          <a:extLst>
            <a:ext uri="{FF2B5EF4-FFF2-40B4-BE49-F238E27FC236}">
              <a16:creationId xmlns:a16="http://schemas.microsoft.com/office/drawing/2014/main" id="{38FB01FE-D5FC-4E2B-8789-DF3D09D9FBAE}"/>
            </a:ext>
          </a:extLst>
        </xdr:cNvPr>
        <xdr:cNvSpPr txBox="1">
          <a:spLocks noChangeArrowheads="1"/>
        </xdr:cNvSpPr>
      </xdr:nvSpPr>
      <xdr:spPr bwMode="auto">
        <a:xfrm>
          <a:off x="123265" y="21717001"/>
          <a:ext cx="7328647" cy="5076266"/>
        </a:xfrm>
        <a:prstGeom prst="rect">
          <a:avLst/>
        </a:prstGeom>
        <a:noFill/>
        <a:ln>
          <a:noFill/>
        </a:ln>
      </xdr:spPr>
      <xdr:txBody>
        <a:bodyPr vertOverflow="clip" wrap="square" lIns="27432" tIns="22860" rIns="0" bIns="0" anchor="t" upright="1"/>
        <a:lstStyle/>
        <a:p>
          <a:pPr algn="l" rtl="0">
            <a:lnSpc>
              <a:spcPts val="1200"/>
            </a:lnSpc>
            <a:defRPr sz="1000"/>
          </a:pPr>
          <a:endParaRPr lang="en-US" sz="1100" b="0" i="0" u="none" strike="noStrike" baseline="0">
            <a:solidFill>
              <a:schemeClr val="tx1"/>
            </a:solidFill>
            <a:latin typeface="Tahoma"/>
            <a:ea typeface="Tahoma"/>
            <a:cs typeface="Tahoma"/>
          </a:endParaRPr>
        </a:p>
        <a:p>
          <a:pPr algn="l" rtl="0">
            <a:lnSpc>
              <a:spcPts val="1200"/>
            </a:lnSpc>
            <a:defRPr sz="1000"/>
          </a:pPr>
          <a:r>
            <a:rPr lang="en-US" sz="1100" b="1" i="0" u="none" strike="noStrike" baseline="0">
              <a:solidFill>
                <a:srgbClr val="800000"/>
              </a:solidFill>
              <a:latin typeface="Tahoma"/>
              <a:ea typeface="Tahoma"/>
              <a:cs typeface="Tahoma"/>
            </a:rPr>
            <a:t>Why Use Professional Solutions Financial Services?</a:t>
          </a:r>
          <a:endParaRPr lang="en-US" sz="11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As a company dedicated to serving healthcare professionals, you can count on Professional Solutions Financial Services to understand the equipment you need for your practice. Whether you are looking for new clinical equipment or need to upgrade your office’s computers, software or phone system, Professional Solutions Financial Services can help.</a:t>
          </a:r>
        </a:p>
        <a:p>
          <a:pPr algn="l" rtl="0">
            <a:lnSpc>
              <a:spcPts val="1200"/>
            </a:lnSpc>
            <a:defRPr sz="1000"/>
          </a:pPr>
          <a:endParaRPr lang="en-US" sz="11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800000"/>
              </a:solidFill>
              <a:latin typeface="Tahoma"/>
              <a:ea typeface="Tahoma"/>
              <a:cs typeface="Tahoma"/>
            </a:rPr>
            <a:t>Favorable Contracts –</a:t>
          </a:r>
          <a:r>
            <a:rPr lang="en-US" sz="1100" b="0" i="0" u="none" strike="noStrike" baseline="0">
              <a:solidFill>
                <a:srgbClr val="000000"/>
              </a:solidFill>
              <a:latin typeface="Tahoma"/>
              <a:ea typeface="Tahoma"/>
              <a:cs typeface="Tahoma"/>
            </a:rPr>
            <a:t> </a:t>
          </a:r>
          <a:r>
            <a:rPr lang="en-US" sz="1100" b="1" i="0" u="none" strike="noStrike" baseline="0">
              <a:solidFill>
                <a:srgbClr val="000000"/>
              </a:solidFill>
              <a:latin typeface="Tahoma"/>
              <a:ea typeface="Tahoma"/>
              <a:cs typeface="Tahoma"/>
            </a:rPr>
            <a:t>Absolute &amp; True No Pre-Payment Penalties</a:t>
          </a:r>
          <a:r>
            <a:rPr lang="en-US" sz="1100" b="1" i="0" u="none" strike="noStrike" baseline="0">
              <a:solidFill>
                <a:srgbClr val="000000"/>
              </a:solidFill>
              <a:latin typeface="Arial"/>
              <a:cs typeface="Arial"/>
            </a:rPr>
            <a:t>® </a:t>
          </a:r>
          <a:r>
            <a:rPr lang="en-US" sz="1100" b="0" i="1" u="none" strike="noStrike" baseline="0">
              <a:solidFill>
                <a:srgbClr val="000000"/>
              </a:solidFill>
              <a:latin typeface="Arial"/>
              <a:cs typeface="Arial"/>
            </a:rPr>
            <a:t>(Other companies may promote this but still include future finance charges in your payoff amount)</a:t>
          </a:r>
          <a:r>
            <a:rPr lang="en-US" sz="1100" b="0" i="0" u="none" strike="noStrike" baseline="0">
              <a:solidFill>
                <a:srgbClr val="000000"/>
              </a:solidFill>
              <a:latin typeface="Tahoma"/>
              <a:ea typeface="Tahoma"/>
              <a:cs typeface="Tahoma"/>
            </a:rPr>
            <a:t>, no hidden fees, no undisclosed service charges, no blanket liens on practice assets and no interim rent on financed equipment.</a:t>
          </a:r>
        </a:p>
        <a:p>
          <a:pPr algn="l" rtl="0">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800000"/>
              </a:solidFill>
              <a:latin typeface="Tahoma"/>
              <a:ea typeface="Tahoma"/>
              <a:cs typeface="Tahoma"/>
            </a:rPr>
            <a:t>Fast Approvals &amp; Funding –</a:t>
          </a:r>
          <a:r>
            <a:rPr lang="en-US" sz="1100" b="0" i="0" u="none" strike="noStrike" baseline="0">
              <a:solidFill>
                <a:srgbClr val="000000"/>
              </a:solidFill>
              <a:latin typeface="Tahoma"/>
              <a:ea typeface="Tahoma"/>
              <a:cs typeface="Tahoma"/>
            </a:rPr>
            <a:t> Usually within one business day.  When documents are in by noon, funding is typically sent via EFT that same day.  </a:t>
          </a:r>
        </a:p>
        <a:p>
          <a:pPr algn="l" rtl="0">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800000"/>
              </a:solidFill>
              <a:latin typeface="Tahoma"/>
              <a:ea typeface="Tahoma"/>
              <a:cs typeface="Tahoma"/>
            </a:rPr>
            <a:t>Flexible Financing –</a:t>
          </a:r>
          <a:r>
            <a:rPr lang="en-US" sz="1100" b="0" i="0" u="none" strike="noStrike" baseline="0">
              <a:solidFill>
                <a:srgbClr val="000000"/>
              </a:solidFill>
              <a:latin typeface="Tahoma"/>
              <a:ea typeface="Tahoma"/>
              <a:cs typeface="Tahoma"/>
            </a:rPr>
            <a:t> No down payments required, repayment plans up to 60 months and other customized options available.</a:t>
          </a:r>
        </a:p>
        <a:p>
          <a:pPr algn="l" rtl="0">
            <a:lnSpc>
              <a:spcPts val="1100"/>
            </a:lnSpc>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800000"/>
              </a:solidFill>
              <a:latin typeface="Tahoma"/>
              <a:ea typeface="Tahoma"/>
              <a:cs typeface="Tahoma"/>
            </a:rPr>
            <a:t>Service-oriented –</a:t>
          </a:r>
          <a:r>
            <a:rPr lang="en-US" sz="1100" b="0" i="0" u="none" strike="noStrike" baseline="0">
              <a:solidFill>
                <a:srgbClr val="000000"/>
              </a:solidFill>
              <a:latin typeface="Tahoma"/>
              <a:ea typeface="Tahoma"/>
              <a:cs typeface="Tahoma"/>
            </a:rPr>
            <a:t> A dedicated Account Manager will help you will the paperwork and ensure the financing process is completed efficiently. </a:t>
          </a:r>
        </a:p>
        <a:p>
          <a:pPr algn="l" rtl="0">
            <a:lnSpc>
              <a:spcPts val="1100"/>
            </a:lnSpc>
            <a:defRPr sz="1000"/>
          </a:pPr>
          <a:endParaRPr lang="en-US" sz="500" b="0" i="0" u="none" strike="noStrike" baseline="0">
            <a:solidFill>
              <a:srgbClr val="000000"/>
            </a:solidFill>
            <a:latin typeface="Tahoma"/>
            <a:ea typeface="Tahoma"/>
            <a:cs typeface="Tahoma"/>
          </a:endParaRPr>
        </a:p>
        <a:p>
          <a:pPr algn="l" rtl="0">
            <a:lnSpc>
              <a:spcPts val="1100"/>
            </a:lnSpc>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800000"/>
              </a:solidFill>
              <a:latin typeface="Tahoma"/>
              <a:ea typeface="Tahoma"/>
              <a:cs typeface="Tahoma"/>
            </a:rPr>
            <a:t>Low Payments –</a:t>
          </a:r>
          <a:r>
            <a:rPr lang="en-US" sz="1100" b="0" i="0" u="none" strike="noStrike" baseline="0">
              <a:solidFill>
                <a:srgbClr val="000000"/>
              </a:solidFill>
              <a:latin typeface="Tahoma"/>
              <a:ea typeface="Tahoma"/>
              <a:cs typeface="Tahoma"/>
            </a:rPr>
            <a:t> Extremely competitive financing and low monthly payment terms let  you preserve cash for other business needs.</a:t>
          </a:r>
        </a:p>
        <a:p>
          <a:pPr algn="l" rtl="0">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8000"/>
              </a:solidFill>
              <a:latin typeface="Tahoma"/>
              <a:ea typeface="Tahoma"/>
              <a:cs typeface="Tahoma"/>
            </a:rPr>
            <a:t> </a:t>
          </a:r>
          <a:r>
            <a:rPr lang="en-US" sz="1100" b="1" i="0" u="none" strike="noStrike" baseline="0">
              <a:solidFill>
                <a:srgbClr val="800000"/>
              </a:solidFill>
              <a:latin typeface="Tahoma"/>
              <a:ea typeface="Tahoma"/>
              <a:cs typeface="Tahoma"/>
            </a:rPr>
            <a:t>Lease &amp; Loan Comparison Hotline –</a:t>
          </a:r>
          <a:r>
            <a:rPr lang="en-US" sz="1100" b="0" i="0" u="none" strike="noStrike" baseline="0">
              <a:solidFill>
                <a:srgbClr val="800000"/>
              </a:solidFill>
              <a:latin typeface="Tahoma"/>
              <a:ea typeface="Tahoma"/>
              <a:cs typeface="Tahoma"/>
            </a:rPr>
            <a:t> </a:t>
          </a:r>
          <a:r>
            <a:rPr lang="en-US" sz="1100" b="0" i="0" u="none" strike="noStrike" baseline="0">
              <a:solidFill>
                <a:srgbClr val="000000"/>
              </a:solidFill>
              <a:latin typeface="Tahoma"/>
              <a:ea typeface="Tahoma"/>
              <a:cs typeface="Tahoma"/>
            </a:rPr>
            <a:t> Let Professional Solutions Financial Services examine your lease or loan contract for any hidden terms or fees before you sign on the dotted line.  While we cannot provide legal advice, we will point out differences from our Equipment Finance Agreement terms.</a:t>
          </a:r>
        </a:p>
      </xdr:txBody>
    </xdr:sp>
    <xdr:clientData/>
  </xdr:twoCellAnchor>
  <xdr:twoCellAnchor>
    <xdr:from>
      <xdr:col>1</xdr:col>
      <xdr:colOff>38100</xdr:colOff>
      <xdr:row>169</xdr:row>
      <xdr:rowOff>104887</xdr:rowOff>
    </xdr:from>
    <xdr:to>
      <xdr:col>17</xdr:col>
      <xdr:colOff>186200</xdr:colOff>
      <xdr:row>174</xdr:row>
      <xdr:rowOff>112181</xdr:rowOff>
    </xdr:to>
    <xdr:sp macro="" textlink="">
      <xdr:nvSpPr>
        <xdr:cNvPr id="8744" name="TextBox 7">
          <a:extLst>
            <a:ext uri="{FF2B5EF4-FFF2-40B4-BE49-F238E27FC236}">
              <a16:creationId xmlns:a16="http://schemas.microsoft.com/office/drawing/2014/main" id="{CE81D55B-EB27-47A6-82F1-718BA868CF38}"/>
            </a:ext>
          </a:extLst>
        </xdr:cNvPr>
        <xdr:cNvSpPr txBox="1">
          <a:spLocks noChangeArrowheads="1"/>
        </xdr:cNvSpPr>
      </xdr:nvSpPr>
      <xdr:spPr bwMode="auto">
        <a:xfrm>
          <a:off x="206188" y="26804471"/>
          <a:ext cx="7167283" cy="800100"/>
        </a:xfrm>
        <a:prstGeom prst="rect">
          <a:avLst/>
        </a:prstGeom>
        <a:solidFill>
          <a:srgbClr val="FFFFFF"/>
        </a:solidFill>
        <a:ln>
          <a:noFill/>
        </a:ln>
      </xdr:spPr>
      <xdr:txBody>
        <a:bodyPr vertOverflow="clip" wrap="square" lIns="27432" tIns="22860" rIns="0" bIns="0" anchor="t" upright="1"/>
        <a:lstStyle/>
        <a:p>
          <a:pPr algn="ctr">
            <a:lnSpc>
              <a:spcPts val="900"/>
            </a:lnSpc>
          </a:pPr>
          <a:r>
            <a:rPr lang="en-US" sz="9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a:t>
          </a:r>
        </a:p>
      </xdr:txBody>
    </xdr:sp>
    <xdr:clientData/>
  </xdr:twoCellAnchor>
  <xdr:twoCellAnchor>
    <xdr:from>
      <xdr:col>0</xdr:col>
      <xdr:colOff>30480</xdr:colOff>
      <xdr:row>222</xdr:row>
      <xdr:rowOff>0</xdr:rowOff>
    </xdr:from>
    <xdr:to>
      <xdr:col>18</xdr:col>
      <xdr:colOff>0</xdr:colOff>
      <xdr:row>257</xdr:row>
      <xdr:rowOff>76200</xdr:rowOff>
    </xdr:to>
    <xdr:sp macro="" textlink="">
      <xdr:nvSpPr>
        <xdr:cNvPr id="15089" name="Rectangle 8">
          <a:extLst>
            <a:ext uri="{FF2B5EF4-FFF2-40B4-BE49-F238E27FC236}">
              <a16:creationId xmlns:a16="http://schemas.microsoft.com/office/drawing/2014/main" id="{10FE2058-CE4F-496A-86A0-3508130C0ADD}"/>
            </a:ext>
          </a:extLst>
        </xdr:cNvPr>
        <xdr:cNvSpPr>
          <a:spLocks noChangeArrowheads="1"/>
        </xdr:cNvSpPr>
      </xdr:nvSpPr>
      <xdr:spPr bwMode="auto">
        <a:xfrm>
          <a:off x="30480" y="36560760"/>
          <a:ext cx="7696200" cy="606552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141284</xdr:colOff>
      <xdr:row>241</xdr:row>
      <xdr:rowOff>20506</xdr:rowOff>
    </xdr:from>
    <xdr:to>
      <xdr:col>17</xdr:col>
      <xdr:colOff>163802</xdr:colOff>
      <xdr:row>255</xdr:row>
      <xdr:rowOff>107233</xdr:rowOff>
    </xdr:to>
    <xdr:sp macro="" textlink="">
      <xdr:nvSpPr>
        <xdr:cNvPr id="8746" name="Text Box 9">
          <a:extLst>
            <a:ext uri="{FF2B5EF4-FFF2-40B4-BE49-F238E27FC236}">
              <a16:creationId xmlns:a16="http://schemas.microsoft.com/office/drawing/2014/main" id="{AC67EC86-8960-45A6-B29C-AE77E2A8452F}"/>
            </a:ext>
          </a:extLst>
        </xdr:cNvPr>
        <xdr:cNvSpPr txBox="1">
          <a:spLocks noChangeArrowheads="1"/>
        </xdr:cNvSpPr>
      </xdr:nvSpPr>
      <xdr:spPr bwMode="auto">
        <a:xfrm>
          <a:off x="142876" y="38783558"/>
          <a:ext cx="7208184" cy="2218766"/>
        </a:xfrm>
        <a:prstGeom prst="rect">
          <a:avLst/>
        </a:prstGeom>
        <a:solidFill>
          <a:srgbClr val="FFFFFF"/>
        </a:solidFill>
        <a:ln>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I hereby authorize the release of business and/or personal credit information to Professional Solutions Financial Services, a division of NCMIC Finance Corporation (NCMIC), its affiliates or assignees (1) from any source including credit bureau reporting agencies and my bank for the purpose of extending credit, and (2) to any credit reporting agency.  Additionally if my application is not approved by NCMIC, I hereby authorize the release of my application without notice, to any other potential lending sources not related to NCMIC Finance Corporation for consideration of approval of credit. I hereby represent all information is true, correct and complete.  A photo static, facsimile, or other electronic copy of this authorization shall be valid as the original. The Federal Equal Credit Opportunity Act prohibits creditors from discriminating against credit applicants on the basis of race, color, religion, national origin, sex, marital status, age (provided the applicant has the capacity to enter into a binding contract), because all or a part of the applicant’s income derives from any public assistance programs, or because the applicant has in good faith exercised any rights under the Consumer Credit Protection Act. The federal agency that administers compliance with this law is the Federal Trade Commission, Equal Credit Opportunity, Washington, DC 20580. To help the Government fight the funding of terrorism and money laundering activities, federal law requires all financial institutions to obtain, verify and record information that identifies each person who opens an account. This means that when you apply for credit or open an account with NCMIC we will ask for your name, address, date of birth, social security number, and other information that will allow NCMIC to identify you.  We may also require that you furnish NCMIC with a copy of your Driver’s License or other identifying documents.  Consult your attorney or financial advisor for specific legal and/or tax advice before entering into any type of financing arrangement, and for information on tax deduction eligibility and procedures.  </a:t>
          </a:r>
          <a:r>
            <a:rPr lang="en-US" sz="800" b="1" i="0" u="none" strike="noStrike" baseline="0">
              <a:solidFill>
                <a:srgbClr val="000000"/>
              </a:solidFill>
              <a:latin typeface="Arial"/>
              <a:cs typeface="Arial"/>
            </a:rPr>
            <a:t>NCMIC AND THE EQUIPMENT VENDOR AND/OR BROKER YOU SELECT ARE SEPARATE COMPANIES, ARE NOT AGENTS OF ONE ANOTHER, AND HAVE NO AUTHORITY TO BIND ONE ANOTHER TO FINANCIAL OR OTHER CONTRACTUAL OBLIGATIONS.</a:t>
          </a: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1</xdr:col>
      <xdr:colOff>83820</xdr:colOff>
      <xdr:row>258</xdr:row>
      <xdr:rowOff>99060</xdr:rowOff>
    </xdr:from>
    <xdr:to>
      <xdr:col>4</xdr:col>
      <xdr:colOff>327660</xdr:colOff>
      <xdr:row>260</xdr:row>
      <xdr:rowOff>30480</xdr:rowOff>
    </xdr:to>
    <xdr:pic>
      <xdr:nvPicPr>
        <xdr:cNvPr id="15091" name="Picture 10" descr="PSFS Color logo ">
          <a:extLst>
            <a:ext uri="{FF2B5EF4-FFF2-40B4-BE49-F238E27FC236}">
              <a16:creationId xmlns:a16="http://schemas.microsoft.com/office/drawing/2014/main" id="{D2B64FE2-CE8F-4653-B1C9-32EC116DDA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080" y="42816780"/>
          <a:ext cx="214884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320040</xdr:colOff>
      <xdr:row>3</xdr:row>
      <xdr:rowOff>22860</xdr:rowOff>
    </xdr:from>
    <xdr:to>
      <xdr:col>12</xdr:col>
      <xdr:colOff>312420</xdr:colOff>
      <xdr:row>6</xdr:row>
      <xdr:rowOff>0</xdr:rowOff>
    </xdr:to>
    <xdr:pic>
      <xdr:nvPicPr>
        <xdr:cNvPr id="15092" name="Picture 2" descr="PSFS Color logo ">
          <a:extLst>
            <a:ext uri="{FF2B5EF4-FFF2-40B4-BE49-F238E27FC236}">
              <a16:creationId xmlns:a16="http://schemas.microsoft.com/office/drawing/2014/main" id="{704D27F8-F176-4FD1-9471-F5FB6A22D7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0300" y="739140"/>
          <a:ext cx="333756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xdr:colOff>
      <xdr:row>59</xdr:row>
      <xdr:rowOff>53340</xdr:rowOff>
    </xdr:from>
    <xdr:to>
      <xdr:col>3</xdr:col>
      <xdr:colOff>411480</xdr:colOff>
      <xdr:row>61</xdr:row>
      <xdr:rowOff>7620</xdr:rowOff>
    </xdr:to>
    <xdr:pic>
      <xdr:nvPicPr>
        <xdr:cNvPr id="15093" name="Picture 2" descr="PSFS Color logo ">
          <a:extLst>
            <a:ext uri="{FF2B5EF4-FFF2-40B4-BE49-F238E27FC236}">
              <a16:creationId xmlns:a16="http://schemas.microsoft.com/office/drawing/2014/main" id="{B9A581CB-B8F7-4778-B77D-B2E2A3C7C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 y="9517380"/>
          <a:ext cx="19202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xdr:colOff>
      <xdr:row>209</xdr:row>
      <xdr:rowOff>22860</xdr:rowOff>
    </xdr:from>
    <xdr:to>
      <xdr:col>11</xdr:col>
      <xdr:colOff>198120</xdr:colOff>
      <xdr:row>222</xdr:row>
      <xdr:rowOff>0</xdr:rowOff>
    </xdr:to>
    <xdr:sp macro="" textlink="">
      <xdr:nvSpPr>
        <xdr:cNvPr id="15094" name="Rectangle 8">
          <a:extLst>
            <a:ext uri="{FF2B5EF4-FFF2-40B4-BE49-F238E27FC236}">
              <a16:creationId xmlns:a16="http://schemas.microsoft.com/office/drawing/2014/main" id="{465811FD-783D-4086-A276-6E79840F6F63}"/>
            </a:ext>
          </a:extLst>
        </xdr:cNvPr>
        <xdr:cNvSpPr>
          <a:spLocks noChangeArrowheads="1"/>
        </xdr:cNvSpPr>
      </xdr:nvSpPr>
      <xdr:spPr bwMode="auto">
        <a:xfrm>
          <a:off x="30480" y="34320480"/>
          <a:ext cx="4922520" cy="224028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137160</xdr:colOff>
      <xdr:row>176</xdr:row>
      <xdr:rowOff>160020</xdr:rowOff>
    </xdr:from>
    <xdr:to>
      <xdr:col>12</xdr:col>
      <xdr:colOff>137160</xdr:colOff>
      <xdr:row>180</xdr:row>
      <xdr:rowOff>45720</xdr:rowOff>
    </xdr:to>
    <xdr:pic>
      <xdr:nvPicPr>
        <xdr:cNvPr id="15095" name="Picture 2" descr="PSFS Color logo ">
          <a:extLst>
            <a:ext uri="{FF2B5EF4-FFF2-40B4-BE49-F238E27FC236}">
              <a16:creationId xmlns:a16="http://schemas.microsoft.com/office/drawing/2014/main" id="{FD87DD50-F0C7-4EDF-92A5-1E16AF468F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7420" y="28834080"/>
          <a:ext cx="33451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201</xdr:row>
      <xdr:rowOff>0</xdr:rowOff>
    </xdr:from>
    <xdr:to>
      <xdr:col>16</xdr:col>
      <xdr:colOff>206953</xdr:colOff>
      <xdr:row>205</xdr:row>
      <xdr:rowOff>132633</xdr:rowOff>
    </xdr:to>
    <xdr:sp macro="" textlink="">
      <xdr:nvSpPr>
        <xdr:cNvPr id="20" name="TextBox 7">
          <a:extLst>
            <a:ext uri="{FF2B5EF4-FFF2-40B4-BE49-F238E27FC236}">
              <a16:creationId xmlns:a16="http://schemas.microsoft.com/office/drawing/2014/main" id="{71361384-B978-4042-91DF-C7DA21695258}"/>
            </a:ext>
          </a:extLst>
        </xdr:cNvPr>
        <xdr:cNvSpPr txBox="1">
          <a:spLocks noChangeArrowheads="1"/>
        </xdr:cNvSpPr>
      </xdr:nvSpPr>
      <xdr:spPr bwMode="auto">
        <a:xfrm>
          <a:off x="215713" y="32071235"/>
          <a:ext cx="7168963" cy="851648"/>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ctr" defTabSz="914400" rtl="0" eaLnBrk="1" fontAlgn="auto" latinLnBrk="0" hangingPunct="1">
            <a:lnSpc>
              <a:spcPts val="800"/>
            </a:lnSpc>
            <a:spcBef>
              <a:spcPts val="0"/>
            </a:spcBef>
            <a:spcAft>
              <a:spcPts val="0"/>
            </a:spcAft>
            <a:buClrTx/>
            <a:buSzTx/>
            <a:buFontTx/>
            <a:buNone/>
            <a:tabLst/>
            <a:defRPr sz="1000"/>
          </a:pPr>
          <a:r>
            <a:rPr lang="en-US" sz="8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Monthly payments above do not include state and local taxes. Return on investment results are speculative and may vary from actual results. Professional Solutions Financial Services is not responsible for actual estimations or results. The projected monthly payment is an estimate and may differ from your actual monthly payment to Professional Solutions Financial Services.</a:t>
          </a:r>
        </a:p>
      </xdr:txBody>
    </xdr:sp>
    <xdr:clientData/>
  </xdr:twoCellAnchor>
  <xdr:twoCellAnchor>
    <xdr:from>
      <xdr:col>1</xdr:col>
      <xdr:colOff>0</xdr:colOff>
      <xdr:row>198</xdr:row>
      <xdr:rowOff>68580</xdr:rowOff>
    </xdr:from>
    <xdr:to>
      <xdr:col>17</xdr:col>
      <xdr:colOff>79333</xdr:colOff>
      <xdr:row>201</xdr:row>
      <xdr:rowOff>68580</xdr:rowOff>
    </xdr:to>
    <xdr:sp macro="" textlink="">
      <xdr:nvSpPr>
        <xdr:cNvPr id="8816" name="TextBox 7">
          <a:extLst>
            <a:ext uri="{FF2B5EF4-FFF2-40B4-BE49-F238E27FC236}">
              <a16:creationId xmlns:a16="http://schemas.microsoft.com/office/drawing/2014/main" id="{695B7B0E-C271-480D-A162-F97FD44826E0}"/>
            </a:ext>
          </a:extLst>
        </xdr:cNvPr>
        <xdr:cNvSpPr txBox="1">
          <a:spLocks noChangeArrowheads="1"/>
        </xdr:cNvSpPr>
      </xdr:nvSpPr>
      <xdr:spPr bwMode="auto">
        <a:xfrm>
          <a:off x="168088" y="31600028"/>
          <a:ext cx="7104530" cy="537882"/>
        </a:xfrm>
        <a:prstGeom prst="rect">
          <a:avLst/>
        </a:prstGeom>
        <a:solidFill>
          <a:srgbClr val="FFFFFF"/>
        </a:solidFill>
        <a:ln>
          <a:noFill/>
        </a:ln>
      </xdr:spPr>
      <xdr:txBody>
        <a:bodyPr vertOverflow="clip" wrap="square" lIns="27432" tIns="27432" rIns="27432" bIns="0" anchor="t" upright="1"/>
        <a:lstStyle/>
        <a:p>
          <a:pPr algn="ctr" rtl="0">
            <a:defRPr sz="1000"/>
          </a:pPr>
          <a:r>
            <a:rPr lang="en-US" sz="1300" b="0" i="1" u="none" strike="noStrike" baseline="0">
              <a:solidFill>
                <a:srgbClr val="800000"/>
              </a:solidFill>
              <a:latin typeface="Calibri"/>
              <a:cs typeface="Calibri"/>
            </a:rPr>
            <a:t>Net monthly out-of-pocket estimates what your net expense might be after tax savings and hard/soft savings are factored in, and does not reflect actual payments due to Professional Solutions  Financial Services. </a:t>
          </a:r>
          <a:r>
            <a:rPr lang="en-US" sz="1200" b="0" i="1" u="none" strike="noStrike" baseline="0">
              <a:solidFill>
                <a:srgbClr val="800000"/>
              </a:solidFill>
              <a:latin typeface="Calibri"/>
              <a:cs typeface="Calibri"/>
            </a:rPr>
            <a:t>  </a:t>
          </a:r>
        </a:p>
      </xdr:txBody>
    </xdr:sp>
    <xdr:clientData/>
  </xdr:twoCellAnchor>
  <xdr:twoCellAnchor>
    <xdr:from>
      <xdr:col>0</xdr:col>
      <xdr:colOff>164590</xdr:colOff>
      <xdr:row>121</xdr:row>
      <xdr:rowOff>123265</xdr:rowOff>
    </xdr:from>
    <xdr:to>
      <xdr:col>17</xdr:col>
      <xdr:colOff>182632</xdr:colOff>
      <xdr:row>131</xdr:row>
      <xdr:rowOff>91366</xdr:rowOff>
    </xdr:to>
    <xdr:sp macro="" textlink="">
      <xdr:nvSpPr>
        <xdr:cNvPr id="23" name="TextBox 4">
          <a:extLst>
            <a:ext uri="{FF2B5EF4-FFF2-40B4-BE49-F238E27FC236}">
              <a16:creationId xmlns:a16="http://schemas.microsoft.com/office/drawing/2014/main" id="{0EF9CE60-E0F4-4AA5-872D-37A5A8EF445F}"/>
            </a:ext>
          </a:extLst>
        </xdr:cNvPr>
        <xdr:cNvSpPr txBox="1">
          <a:spLocks noChangeArrowheads="1"/>
        </xdr:cNvSpPr>
      </xdr:nvSpPr>
      <xdr:spPr bwMode="auto">
        <a:xfrm>
          <a:off x="168087" y="19150853"/>
          <a:ext cx="7194177" cy="1546412"/>
        </a:xfrm>
        <a:prstGeom prst="rect">
          <a:avLst/>
        </a:prstGeom>
        <a:noFill/>
        <a:ln>
          <a:noFill/>
        </a:ln>
      </xdr:spPr>
      <xdr:txBody>
        <a:bodyPr vertOverflow="clip" wrap="square" lIns="27432" tIns="22860" rIns="0" bIns="0" anchor="t" upright="1"/>
        <a:lstStyle/>
        <a:p>
          <a:pPr algn="l" rtl="0">
            <a:defRPr sz="1000"/>
          </a:pPr>
          <a:r>
            <a:rPr lang="en-US" sz="1100" b="0" i="0" u="none" strike="noStrike" baseline="0">
              <a:solidFill>
                <a:srgbClr val="000000"/>
              </a:solidFill>
              <a:latin typeface="Tahoma"/>
              <a:cs typeface="Tahoma"/>
            </a:rPr>
            <a:t>Financing new equipment for your business can reduce your federal income tax liability. Section 179 of the Internal Revenue Code may allow you to deduct the cost of new equipment purchases from your taxable income. </a:t>
          </a:r>
          <a:r>
            <a:rPr lang="en-US" sz="1100" b="1" i="0" u="none" strike="noStrike" baseline="0">
              <a:solidFill>
                <a:srgbClr val="800000"/>
              </a:solidFill>
              <a:latin typeface="Tahoma"/>
              <a:cs typeface="Tahoma"/>
            </a:rPr>
            <a:t>Section 179 allows businesses to deduct up to $1,000,000 for equipment purchases of $2,000,000 or less</a:t>
          </a:r>
          <a:r>
            <a:rPr lang="en-US" sz="1100" b="0" i="0" u="none" strike="noStrike" baseline="0">
              <a:solidFill>
                <a:srgbClr val="000000"/>
              </a:solidFill>
              <a:latin typeface="Tahoma"/>
              <a:cs typeface="Tahoma"/>
            </a:rPr>
            <a:t>. Purchases qualifying for this deduction include clinical equipment, office furniture, computers, and software. </a:t>
          </a:r>
        </a:p>
        <a:p>
          <a:pPr algn="l" rtl="0">
            <a:defRPr sz="1000"/>
          </a:pPr>
          <a:r>
            <a:rPr lang="en-US" sz="1100" b="0" i="0" u="none" strike="noStrike" baseline="0">
              <a:solidFill>
                <a:srgbClr val="000000"/>
              </a:solidFill>
              <a:latin typeface="Tahoma"/>
              <a:cs typeface="Tahoma"/>
            </a:rPr>
            <a:t> </a:t>
          </a:r>
        </a:p>
        <a:p>
          <a:pPr algn="l" rtl="0">
            <a:defRPr sz="1000"/>
          </a:pPr>
          <a:r>
            <a:rPr lang="en-US" sz="1100" b="1" i="0" u="none" strike="noStrike" baseline="0">
              <a:solidFill>
                <a:srgbClr val="800000"/>
              </a:solidFill>
              <a:latin typeface="Tahoma"/>
              <a:cs typeface="Tahoma"/>
            </a:rPr>
            <a:t>Your tax saving could be significant!</a:t>
          </a:r>
          <a:r>
            <a:rPr lang="en-US" sz="1100" b="0" i="0" u="none" strike="noStrike" baseline="0">
              <a:solidFill>
                <a:srgbClr val="000000"/>
              </a:solidFill>
              <a:latin typeface="Tahoma"/>
              <a:cs typeface="Tahoma"/>
            </a:rPr>
            <a:t> In fact, the amount you may save in taxes could be more than the amount you’ll pay in loan payments the entire first year. As tax situations differ, Professional Solutions Financial Services always recommends that you contact a trusted tax advisor to confirm your eligibility for any deduction. </a:t>
          </a: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xdr:txBody>
    </xdr:sp>
    <xdr:clientData/>
  </xdr:twoCellAnchor>
  <xdr:twoCellAnchor editAs="oneCell">
    <xdr:from>
      <xdr:col>2</xdr:col>
      <xdr:colOff>15240</xdr:colOff>
      <xdr:row>207</xdr:row>
      <xdr:rowOff>114300</xdr:rowOff>
    </xdr:from>
    <xdr:to>
      <xdr:col>8</xdr:col>
      <xdr:colOff>243840</xdr:colOff>
      <xdr:row>210</xdr:row>
      <xdr:rowOff>144780</xdr:rowOff>
    </xdr:to>
    <xdr:pic>
      <xdr:nvPicPr>
        <xdr:cNvPr id="15099" name="Picture 23">
          <a:extLst>
            <a:ext uri="{FF2B5EF4-FFF2-40B4-BE49-F238E27FC236}">
              <a16:creationId xmlns:a16="http://schemas.microsoft.com/office/drawing/2014/main" id="{71EBA28C-2440-4D3D-884B-33283B8339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2040" y="34076640"/>
          <a:ext cx="26746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53340</xdr:colOff>
      <xdr:row>209</xdr:row>
      <xdr:rowOff>30480</xdr:rowOff>
    </xdr:from>
    <xdr:to>
      <xdr:col>17</xdr:col>
      <xdr:colOff>327660</xdr:colOff>
      <xdr:row>222</xdr:row>
      <xdr:rowOff>0</xdr:rowOff>
    </xdr:to>
    <xdr:pic>
      <xdr:nvPicPr>
        <xdr:cNvPr id="15100" name="Picture 25">
          <a:extLst>
            <a:ext uri="{FF2B5EF4-FFF2-40B4-BE49-F238E27FC236}">
              <a16:creationId xmlns:a16="http://schemas.microsoft.com/office/drawing/2014/main" id="{8D866D3B-990F-421D-A8E2-6907FA6283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8220" y="34328100"/>
          <a:ext cx="2903220" cy="2232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263</xdr:row>
      <xdr:rowOff>45720</xdr:rowOff>
    </xdr:from>
    <xdr:to>
      <xdr:col>17</xdr:col>
      <xdr:colOff>259080</xdr:colOff>
      <xdr:row>322</xdr:row>
      <xdr:rowOff>0</xdr:rowOff>
    </xdr:to>
    <xdr:pic>
      <xdr:nvPicPr>
        <xdr:cNvPr id="15101" name="Picture 29">
          <a:extLst>
            <a:ext uri="{FF2B5EF4-FFF2-40B4-BE49-F238E27FC236}">
              <a16:creationId xmlns:a16="http://schemas.microsoft.com/office/drawing/2014/main" id="{F0FBC88D-6E31-488F-B3A3-2C13040D06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43624500"/>
          <a:ext cx="7551420" cy="984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224968</xdr:colOff>
      <xdr:row>316</xdr:row>
      <xdr:rowOff>4381</xdr:rowOff>
    </xdr:from>
    <xdr:to>
      <xdr:col>16</xdr:col>
      <xdr:colOff>20762</xdr:colOff>
      <xdr:row>321</xdr:row>
      <xdr:rowOff>37767</xdr:rowOff>
    </xdr:to>
    <xdr:sp macro="" textlink="">
      <xdr:nvSpPr>
        <xdr:cNvPr id="2" name="TextBox 1">
          <a:extLst>
            <a:ext uri="{FF2B5EF4-FFF2-40B4-BE49-F238E27FC236}">
              <a16:creationId xmlns:a16="http://schemas.microsoft.com/office/drawing/2014/main" id="{C464BD7E-3237-4F5B-8DCC-80F4973E6136}"/>
            </a:ext>
          </a:extLst>
        </xdr:cNvPr>
        <xdr:cNvSpPr txBox="1"/>
      </xdr:nvSpPr>
      <xdr:spPr>
        <a:xfrm>
          <a:off x="381000" y="50729029"/>
          <a:ext cx="6521824" cy="795618"/>
        </a:xfrm>
        <a:prstGeom prst="rect">
          <a:avLst/>
        </a:prstGeom>
        <a:solidFill>
          <a:srgbClr val="FCEEE0">
            <a:alpha val="86667"/>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35399</xdr:colOff>
      <xdr:row>57</xdr:row>
      <xdr:rowOff>120015</xdr:rowOff>
    </xdr:from>
    <xdr:to>
      <xdr:col>9</xdr:col>
      <xdr:colOff>1459468</xdr:colOff>
      <xdr:row>64</xdr:row>
      <xdr:rowOff>114624</xdr:rowOff>
    </xdr:to>
    <xdr:sp macro="" textlink="">
      <xdr:nvSpPr>
        <xdr:cNvPr id="13351" name="TextBox 2">
          <a:extLst>
            <a:ext uri="{FF2B5EF4-FFF2-40B4-BE49-F238E27FC236}">
              <a16:creationId xmlns:a16="http://schemas.microsoft.com/office/drawing/2014/main" id="{A1FF4CD7-5FF3-4517-8217-EE6F60F1BB0C}"/>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7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114300</xdr:rowOff>
    </xdr:from>
    <xdr:to>
      <xdr:col>7</xdr:col>
      <xdr:colOff>259080</xdr:colOff>
      <xdr:row>5</xdr:row>
      <xdr:rowOff>259080</xdr:rowOff>
    </xdr:to>
    <xdr:pic>
      <xdr:nvPicPr>
        <xdr:cNvPr id="3566" name="Picture 18">
          <a:extLst>
            <a:ext uri="{FF2B5EF4-FFF2-40B4-BE49-F238E27FC236}">
              <a16:creationId xmlns:a16="http://schemas.microsoft.com/office/drawing/2014/main" id="{85554259-D8E6-4E86-9600-2AD99C41F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4465320" y="114300"/>
          <a:ext cx="28346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35399</xdr:colOff>
      <xdr:row>57</xdr:row>
      <xdr:rowOff>116044</xdr:rowOff>
    </xdr:from>
    <xdr:to>
      <xdr:col>9</xdr:col>
      <xdr:colOff>1459468</xdr:colOff>
      <xdr:row>64</xdr:row>
      <xdr:rowOff>119467</xdr:rowOff>
    </xdr:to>
    <xdr:sp macro="" textlink="">
      <xdr:nvSpPr>
        <xdr:cNvPr id="13351" name="TextBox 2">
          <a:extLst>
            <a:ext uri="{FF2B5EF4-FFF2-40B4-BE49-F238E27FC236}">
              <a16:creationId xmlns:a16="http://schemas.microsoft.com/office/drawing/2014/main" id="{9AE37B70-CFDE-402B-805C-4D9ED7770500}"/>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lnSpc>
              <a:spcPts val="800"/>
            </a:lnSpc>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7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114300</xdr:rowOff>
    </xdr:from>
    <xdr:to>
      <xdr:col>7</xdr:col>
      <xdr:colOff>259080</xdr:colOff>
      <xdr:row>5</xdr:row>
      <xdr:rowOff>259080</xdr:rowOff>
    </xdr:to>
    <xdr:pic>
      <xdr:nvPicPr>
        <xdr:cNvPr id="4590" name="Picture 11">
          <a:extLst>
            <a:ext uri="{FF2B5EF4-FFF2-40B4-BE49-F238E27FC236}">
              <a16:creationId xmlns:a16="http://schemas.microsoft.com/office/drawing/2014/main" id="{56612538-50CB-4C30-A031-1CA390E0B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4465320" y="114300"/>
          <a:ext cx="28346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82228</xdr:colOff>
      <xdr:row>11</xdr:row>
      <xdr:rowOff>9525</xdr:rowOff>
    </xdr:from>
    <xdr:to>
      <xdr:col>11</xdr:col>
      <xdr:colOff>101278</xdr:colOff>
      <xdr:row>67</xdr:row>
      <xdr:rowOff>28575</xdr:rowOff>
    </xdr:to>
    <xdr:sp macro="" textlink="">
      <xdr:nvSpPr>
        <xdr:cNvPr id="12471" name="TextBox 4">
          <a:extLst>
            <a:ext uri="{FF2B5EF4-FFF2-40B4-BE49-F238E27FC236}">
              <a16:creationId xmlns:a16="http://schemas.microsoft.com/office/drawing/2014/main" id="{1812D546-70B2-4F9C-B217-0D813F281788}"/>
            </a:ext>
          </a:extLst>
        </xdr:cNvPr>
        <xdr:cNvSpPr txBox="1">
          <a:spLocks noChangeArrowheads="1"/>
        </xdr:cNvSpPr>
      </xdr:nvSpPr>
      <xdr:spPr bwMode="auto">
        <a:xfrm>
          <a:off x="247650" y="1838325"/>
          <a:ext cx="7124700" cy="92773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Year end is a great time to finance new equipment and maximize your 2009 tax deductions.  Section 179 of the I.R.S. Code lets you </a:t>
          </a:r>
          <a:r>
            <a:rPr lang="en-US" sz="1200" b="1" i="1" u="none" strike="noStrike" baseline="0">
              <a:solidFill>
                <a:srgbClr val="800000"/>
              </a:solidFill>
              <a:latin typeface="Arial"/>
              <a:cs typeface="Arial"/>
            </a:rPr>
            <a:t>write off up to $250,000 on your 2009 taxes for any new practice equipment purchases – whether it’s clinical equipment, office furniture, computers or software.</a:t>
          </a:r>
          <a:r>
            <a:rPr lang="en-US" sz="1200" b="0" i="0" u="none" strike="noStrike" baseline="0">
              <a:solidFill>
                <a:srgbClr val="800000"/>
              </a:solidFill>
              <a:latin typeface="Arial"/>
              <a:cs typeface="Arial"/>
            </a:rPr>
            <a:t>   </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Your tax savings could be significant!  In fact, the amount you’ll save in taxes could be more than the amount you’ll pay in lease payments the entire first year.</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800000"/>
              </a:solidFill>
              <a:latin typeface="Arial"/>
              <a:cs typeface="Arial"/>
            </a:rPr>
            <a:t>Why Use Professional Solutions Financial Services?</a:t>
          </a:r>
          <a:endParaRPr lang="en-US" sz="1200" b="0" i="0" u="none" strike="noStrike" baseline="0">
            <a:solidFill>
              <a:srgbClr val="00008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As a company dedicated to serving healthcare professionals, you can count on Professional Solutions Financial Services to understand the equipment you need for your practice. Whether you are looking for new clinical equipment or need to upgrade your office’s computers, software or phone system, Professional Solutions financial Services can help.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Favorable Contract Terms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No pre-payment penalties</a:t>
          </a:r>
          <a:r>
            <a:rPr lang="en-US" sz="1200" b="0" i="0" u="none" strike="noStrike" baseline="0">
              <a:solidFill>
                <a:srgbClr val="000000"/>
              </a:solidFill>
              <a:latin typeface="Arial"/>
              <a:cs typeface="Arial"/>
            </a:rPr>
            <a:t>, No hidden fees, no undisclosed service charges, no blanket liens on practice assets and no interim rent on leased equipment.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Fast Approvals &amp; Funding –</a:t>
          </a:r>
          <a:r>
            <a:rPr lang="en-US" sz="1200" b="0" i="0" u="none" strike="noStrike" baseline="0">
              <a:solidFill>
                <a:srgbClr val="000000"/>
              </a:solidFill>
              <a:latin typeface="Arial"/>
              <a:cs typeface="Arial"/>
            </a:rPr>
            <a:t> Usually within one business day.  When documents are in by noon, funding is typically sent via EFT that same day.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Flexible Terms –</a:t>
          </a:r>
          <a:r>
            <a:rPr lang="en-US" sz="1200" b="0" i="0" u="none" strike="noStrike" baseline="0">
              <a:solidFill>
                <a:srgbClr val="000000"/>
              </a:solidFill>
              <a:latin typeface="Arial"/>
              <a:cs typeface="Arial"/>
            </a:rPr>
            <a:t> No down payments required, repayment plans up to 60 months and other customized options available.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Service-oriented –</a:t>
          </a:r>
          <a:r>
            <a:rPr lang="en-US" sz="1200" b="0" i="0" u="none" strike="noStrike" baseline="0">
              <a:solidFill>
                <a:srgbClr val="000000"/>
              </a:solidFill>
              <a:latin typeface="Arial"/>
              <a:cs typeface="Arial"/>
            </a:rPr>
            <a:t> A personal financial expert will handle the paperwork for you.</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Great Rates –</a:t>
          </a:r>
          <a:r>
            <a:rPr lang="en-US" sz="1200" b="0" i="0" u="none" strike="noStrike" baseline="0">
              <a:solidFill>
                <a:srgbClr val="000000"/>
              </a:solidFill>
              <a:latin typeface="Arial"/>
              <a:cs typeface="Arial"/>
            </a:rPr>
            <a:t> Among the most competitive in the industry.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8000"/>
              </a:solidFill>
              <a:latin typeface="Arial"/>
              <a:cs typeface="Arial"/>
            </a:rPr>
            <a:t> </a:t>
          </a:r>
          <a:r>
            <a:rPr lang="en-US" sz="1200" b="1" i="0" u="none" strike="noStrike" baseline="0">
              <a:solidFill>
                <a:srgbClr val="800000"/>
              </a:solidFill>
              <a:latin typeface="Arial"/>
              <a:cs typeface="Arial"/>
            </a:rPr>
            <a:t>Lease &amp; Loan Comparison Hotline –</a:t>
          </a:r>
          <a:r>
            <a:rPr lang="en-US" sz="1200" b="0" i="0" u="none" strike="noStrike" baseline="0">
              <a:solidFill>
                <a:srgbClr val="800000"/>
              </a:solidFill>
              <a:latin typeface="Arial"/>
              <a:cs typeface="Arial"/>
            </a:rPr>
            <a:t> </a:t>
          </a:r>
          <a:r>
            <a:rPr lang="en-US" sz="1200" b="0" i="0" u="none" strike="noStrike" baseline="0">
              <a:solidFill>
                <a:srgbClr val="000000"/>
              </a:solidFill>
              <a:latin typeface="Arial"/>
              <a:cs typeface="Arial"/>
            </a:rPr>
            <a:t> Let Professional Solutions Financial Services examine your lease or loan contract for any hidden terms or fees before you sign on the dotted line.  </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1</xdr:col>
      <xdr:colOff>127152</xdr:colOff>
      <xdr:row>54</xdr:row>
      <xdr:rowOff>19050</xdr:rowOff>
    </xdr:from>
    <xdr:to>
      <xdr:col>10</xdr:col>
      <xdr:colOff>424159</xdr:colOff>
      <xdr:row>58</xdr:row>
      <xdr:rowOff>95250</xdr:rowOff>
    </xdr:to>
    <xdr:sp macro="" textlink="">
      <xdr:nvSpPr>
        <xdr:cNvPr id="12474" name="TextBox 7">
          <a:extLst>
            <a:ext uri="{FF2B5EF4-FFF2-40B4-BE49-F238E27FC236}">
              <a16:creationId xmlns:a16="http://schemas.microsoft.com/office/drawing/2014/main" id="{D66018DB-F129-40FE-B45E-6BFFC118B943}"/>
            </a:ext>
          </a:extLst>
        </xdr:cNvPr>
        <xdr:cNvSpPr txBox="1">
          <a:spLocks noChangeArrowheads="1"/>
        </xdr:cNvSpPr>
      </xdr:nvSpPr>
      <xdr:spPr bwMode="auto">
        <a:xfrm>
          <a:off x="219075" y="9153525"/>
          <a:ext cx="6762750" cy="7239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lnSpc>
              <a:spcPts val="700"/>
            </a:lnSpc>
            <a:defRPr sz="1000"/>
          </a:pPr>
          <a:r>
            <a:rPr lang="en-US" sz="800" b="0" i="0" strike="noStrike">
              <a:solidFill>
                <a:srgbClr val="000000"/>
              </a:solidFill>
              <a:latin typeface="Calibri"/>
            </a:rPr>
            <a:t>Leases and loans are administered through Professional Solutions Financial Services, a division of NCMIC Finance Corporation.  Leases and Loans are offered by NCMIC Finance Corporation and are subject to credit approval.  Consult your attorney or financial advisor before entering into any type of financing arrangement.  Consult your tax advisor for specific information regarding IRS Section 179 and all accounting procedures associated with this deduction.  </a:t>
          </a:r>
        </a:p>
      </xdr:txBody>
    </xdr:sp>
    <xdr:clientData/>
  </xdr:twoCellAnchor>
  <xdr:twoCellAnchor>
    <xdr:from>
      <xdr:col>3</xdr:col>
      <xdr:colOff>68580</xdr:colOff>
      <xdr:row>2</xdr:row>
      <xdr:rowOff>160020</xdr:rowOff>
    </xdr:from>
    <xdr:to>
      <xdr:col>7</xdr:col>
      <xdr:colOff>792480</xdr:colOff>
      <xdr:row>5</xdr:row>
      <xdr:rowOff>137160</xdr:rowOff>
    </xdr:to>
    <xdr:pic>
      <xdr:nvPicPr>
        <xdr:cNvPr id="5861" name="Picture 2" descr="PSFS Color logo ">
          <a:extLst>
            <a:ext uri="{FF2B5EF4-FFF2-40B4-BE49-F238E27FC236}">
              <a16:creationId xmlns:a16="http://schemas.microsoft.com/office/drawing/2014/main" id="{0F8B3844-45EE-4E22-8FB9-D967BDEFC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5060" y="457200"/>
          <a:ext cx="325374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53340</xdr:colOff>
      <xdr:row>12</xdr:row>
      <xdr:rowOff>91440</xdr:rowOff>
    </xdr:from>
    <xdr:to>
      <xdr:col>12</xdr:col>
      <xdr:colOff>0</xdr:colOff>
      <xdr:row>64</xdr:row>
      <xdr:rowOff>99060</xdr:rowOff>
    </xdr:to>
    <xdr:sp macro="" textlink="">
      <xdr:nvSpPr>
        <xdr:cNvPr id="13893" name="Rectangle 8">
          <a:extLst>
            <a:ext uri="{FF2B5EF4-FFF2-40B4-BE49-F238E27FC236}">
              <a16:creationId xmlns:a16="http://schemas.microsoft.com/office/drawing/2014/main" id="{CF79FC68-13E2-4CCA-836B-3D3514C05D1F}"/>
            </a:ext>
          </a:extLst>
        </xdr:cNvPr>
        <xdr:cNvSpPr>
          <a:spLocks noChangeArrowheads="1"/>
        </xdr:cNvSpPr>
      </xdr:nvSpPr>
      <xdr:spPr bwMode="auto">
        <a:xfrm>
          <a:off x="53340" y="2065020"/>
          <a:ext cx="7985760" cy="1000506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728790</xdr:colOff>
      <xdr:row>1</xdr:row>
      <xdr:rowOff>95250</xdr:rowOff>
    </xdr:from>
    <xdr:to>
      <xdr:col>11</xdr:col>
      <xdr:colOff>202650</xdr:colOff>
      <xdr:row>15</xdr:row>
      <xdr:rowOff>120066</xdr:rowOff>
    </xdr:to>
    <xdr:sp macro="" textlink="">
      <xdr:nvSpPr>
        <xdr:cNvPr id="15366" name="Text Box 6">
          <a:extLst>
            <a:ext uri="{FF2B5EF4-FFF2-40B4-BE49-F238E27FC236}">
              <a16:creationId xmlns:a16="http://schemas.microsoft.com/office/drawing/2014/main" id="{6DBDEF4D-1FFA-49F8-8E5B-5F2A1AAB8E46}"/>
            </a:ext>
          </a:extLst>
        </xdr:cNvPr>
        <xdr:cNvSpPr txBox="1">
          <a:spLocks noChangeArrowheads="1"/>
        </xdr:cNvSpPr>
      </xdr:nvSpPr>
      <xdr:spPr bwMode="auto">
        <a:xfrm>
          <a:off x="4486275" y="342900"/>
          <a:ext cx="3076575"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Quick credit approvals … a simple process, and you never have to leave your office.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Upfront lease terms … no hidden fees and  </a:t>
          </a:r>
          <a:r>
            <a:rPr lang="en-US" sz="1100" b="1" i="1" u="none" strike="noStrike" baseline="0">
              <a:solidFill>
                <a:srgbClr val="000000"/>
              </a:solidFill>
              <a:latin typeface="Arial"/>
              <a:cs typeface="Arial"/>
            </a:rPr>
            <a:t>no pre-payment penalties!</a:t>
          </a: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Our programs are simple and flexible, and additional payment options are always available. </a:t>
          </a:r>
        </a:p>
      </xdr:txBody>
    </xdr:sp>
    <xdr:clientData/>
  </xdr:twoCellAnchor>
  <xdr:twoCellAnchor>
    <xdr:from>
      <xdr:col>7</xdr:col>
      <xdr:colOff>747840</xdr:colOff>
      <xdr:row>1</xdr:row>
      <xdr:rowOff>119219</xdr:rowOff>
    </xdr:from>
    <xdr:to>
      <xdr:col>11</xdr:col>
      <xdr:colOff>214914</xdr:colOff>
      <xdr:row>4</xdr:row>
      <xdr:rowOff>45804</xdr:rowOff>
    </xdr:to>
    <xdr:sp macro="" textlink="">
      <xdr:nvSpPr>
        <xdr:cNvPr id="15383" name="TextBox 7">
          <a:extLst>
            <a:ext uri="{FF2B5EF4-FFF2-40B4-BE49-F238E27FC236}">
              <a16:creationId xmlns:a16="http://schemas.microsoft.com/office/drawing/2014/main" id="{D3C69AFA-3C65-449B-8D8C-52832BCE38C8}"/>
            </a:ext>
          </a:extLst>
        </xdr:cNvPr>
        <xdr:cNvSpPr txBox="1">
          <a:spLocks noChangeArrowheads="1"/>
        </xdr:cNvSpPr>
      </xdr:nvSpPr>
      <xdr:spPr bwMode="auto">
        <a:xfrm>
          <a:off x="4648200" y="238125"/>
          <a:ext cx="3124200" cy="41910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lnSpc>
              <a:spcPts val="1000"/>
            </a:lnSpc>
            <a:defRPr sz="1000"/>
          </a:pPr>
          <a:r>
            <a:rPr lang="en-US" sz="1000" b="1" i="1" u="none" strike="noStrike" baseline="0">
              <a:solidFill>
                <a:srgbClr val="FFFFFF"/>
              </a:solidFill>
              <a:latin typeface="Calibri"/>
            </a:rPr>
            <a:t>YOUR BENEFITS WITH A </a:t>
          </a:r>
        </a:p>
        <a:p>
          <a:pPr algn="ctr" rtl="0">
            <a:lnSpc>
              <a:spcPts val="1100"/>
            </a:lnSpc>
            <a:defRPr sz="1000"/>
          </a:pPr>
          <a:r>
            <a:rPr lang="en-US" sz="1000" b="1" i="1" u="none" strike="noStrike" baseline="0">
              <a:solidFill>
                <a:srgbClr val="FFFFFF"/>
              </a:solidFill>
              <a:latin typeface="Calibri"/>
            </a:rPr>
            <a:t>PROFESSIONAL SOLUTIONS LEASE</a:t>
          </a:r>
        </a:p>
        <a:p>
          <a:pPr algn="ctr" rtl="0">
            <a:lnSpc>
              <a:spcPts val="1000"/>
            </a:lnSpc>
            <a:defRPr sz="1000"/>
          </a:pPr>
          <a:endParaRPr lang="en-US" sz="1000" b="1" i="1" u="none" strike="noStrike" baseline="0">
            <a:solidFill>
              <a:srgbClr val="FFFFFF"/>
            </a:solidFill>
            <a:latin typeface="Calibri"/>
          </a:endParaRPr>
        </a:p>
      </xdr:txBody>
    </xdr:sp>
    <xdr:clientData/>
  </xdr:twoCellAnchor>
  <xdr:twoCellAnchor>
    <xdr:from>
      <xdr:col>2</xdr:col>
      <xdr:colOff>0</xdr:colOff>
      <xdr:row>10</xdr:row>
      <xdr:rowOff>83820</xdr:rowOff>
    </xdr:from>
    <xdr:to>
      <xdr:col>5</xdr:col>
      <xdr:colOff>702741</xdr:colOff>
      <xdr:row>15</xdr:row>
      <xdr:rowOff>57227</xdr:rowOff>
    </xdr:to>
    <xdr:sp macro="" textlink="">
      <xdr:nvSpPr>
        <xdr:cNvPr id="15384" name="TextBox 7">
          <a:extLst>
            <a:ext uri="{FF2B5EF4-FFF2-40B4-BE49-F238E27FC236}">
              <a16:creationId xmlns:a16="http://schemas.microsoft.com/office/drawing/2014/main" id="{661AC983-D124-4580-B8B6-E3505BF5A119}"/>
            </a:ext>
          </a:extLst>
        </xdr:cNvPr>
        <xdr:cNvSpPr txBox="1">
          <a:spLocks noChangeArrowheads="1"/>
        </xdr:cNvSpPr>
      </xdr:nvSpPr>
      <xdr:spPr bwMode="auto">
        <a:xfrm>
          <a:off x="342900" y="1676400"/>
          <a:ext cx="3209925" cy="78105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defRPr sz="1000"/>
          </a:pPr>
          <a:r>
            <a:rPr lang="en-US" sz="1200" b="1" i="0" u="none" strike="noStrike" baseline="0">
              <a:solidFill>
                <a:srgbClr val="FFFFFF"/>
              </a:solidFill>
              <a:latin typeface="Calibri"/>
            </a:rPr>
            <a:t>EQUIPMENT FINANCING</a:t>
          </a:r>
          <a:endParaRPr lang="en-US" sz="1000" b="1" i="1" u="none" strike="noStrike" baseline="0">
            <a:solidFill>
              <a:srgbClr val="FFFFFF"/>
            </a:solidFill>
            <a:latin typeface="Calibri"/>
          </a:endParaRPr>
        </a:p>
        <a:p>
          <a:pPr algn="ctr" rtl="0">
            <a:defRPr sz="1000"/>
          </a:pPr>
          <a:r>
            <a:rPr lang="en-US" sz="2200" b="1" i="1" u="none" strike="noStrike" baseline="0">
              <a:solidFill>
                <a:srgbClr val="FFFFFF"/>
              </a:solidFill>
              <a:latin typeface="Calibri"/>
            </a:rPr>
            <a:t>EXPRESS REQUEST</a:t>
          </a:r>
          <a:endParaRPr lang="en-US" sz="1000" b="1" i="1" u="none" strike="noStrike" baseline="0">
            <a:solidFill>
              <a:srgbClr val="FFFFFF"/>
            </a:solidFill>
            <a:latin typeface="Calibri"/>
          </a:endParaRPr>
        </a:p>
        <a:p>
          <a:pPr algn="ctr" rtl="0">
            <a:defRPr sz="1000"/>
          </a:pPr>
          <a:endParaRPr lang="en-US" sz="1000" b="1" i="1" u="none" strike="noStrike" baseline="0">
            <a:solidFill>
              <a:srgbClr val="FFFFFF"/>
            </a:solidFill>
            <a:latin typeface="Calibri"/>
          </a:endParaRPr>
        </a:p>
      </xdr:txBody>
    </xdr:sp>
    <xdr:clientData/>
  </xdr:twoCellAnchor>
  <xdr:twoCellAnchor>
    <xdr:from>
      <xdr:col>2</xdr:col>
      <xdr:colOff>0</xdr:colOff>
      <xdr:row>39</xdr:row>
      <xdr:rowOff>19050</xdr:rowOff>
    </xdr:from>
    <xdr:to>
      <xdr:col>11</xdr:col>
      <xdr:colOff>16351</xdr:colOff>
      <xdr:row>56</xdr:row>
      <xdr:rowOff>0</xdr:rowOff>
    </xdr:to>
    <xdr:sp macro="" textlink="">
      <xdr:nvSpPr>
        <xdr:cNvPr id="15385" name="Text Box 9">
          <a:extLst>
            <a:ext uri="{FF2B5EF4-FFF2-40B4-BE49-F238E27FC236}">
              <a16:creationId xmlns:a16="http://schemas.microsoft.com/office/drawing/2014/main" id="{A92A60AB-E7C5-47F1-8725-FB075DFE3348}"/>
            </a:ext>
          </a:extLst>
        </xdr:cNvPr>
        <xdr:cNvSpPr txBox="1">
          <a:spLocks noChangeArrowheads="1"/>
        </xdr:cNvSpPr>
      </xdr:nvSpPr>
      <xdr:spPr bwMode="auto">
        <a:xfrm>
          <a:off x="342900" y="7562850"/>
          <a:ext cx="7229475" cy="27336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I hereby authorize the release of business and/or personal credit information to Professional Solutions Financial Services, a division of NCMIC Finance Corporation, its affiliates, partners and assignees (1) from any source including credit bureau reporting agencies and applicant’s bank for the purpose of extending credit, (2) to any credit reporting agency.  I request Professional Solutions submit this application to include all information obtained for credit approval, without notice, to any other potential Lessor for consideration of approval of credit. I hereby represent all information is true, correct and complete. A photo static and/or facsimile copy of this authorization shall be valid as the original. The Federal Equal Credit Opportunity Act prohibits creditors from discriminating against credit applications on the basis of race, color, religion, national origin, sex, marital status, age (provided the applicant has the capacity to enter into a binding contract), because all or part of the applicant's income derives from any public assistance programs, or because the applicant has in good faith exercised any right under the Consumer Credit Protection Act. The federal agency that administers compliance with this law is the Federal Trade Commission, Equal Credit Opportunity, Washington, DC 20580.  If your application for business credit is denied, you have the right to a written statement of the specific reasons for the denial. To obtain the statement, please contact:  Credit Operations, Professional Solutions Financial Services, 14001 University Avenue, Clive, Iowa  50325-8258 within 60 days from the date you are notified of our decision.  We will send you a written statement of the reasons for the denial within 30 days of receiving your request for the statement. To help the government fight the funding of terrorism and money laundering activities, Federal law requires all financial institutions to obtain, verify and record information that identifies each person who opens an account. What this means for you: When you open an account, we will ask for your name, address, date of birth and other information that will allow us to identify you. We may also ask to see your drivers license or other identifying documents.</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2</xdr:col>
      <xdr:colOff>38100</xdr:colOff>
      <xdr:row>59</xdr:row>
      <xdr:rowOff>68580</xdr:rowOff>
    </xdr:from>
    <xdr:to>
      <xdr:col>3</xdr:col>
      <xdr:colOff>929640</xdr:colOff>
      <xdr:row>61</xdr:row>
      <xdr:rowOff>121920</xdr:rowOff>
    </xdr:to>
    <xdr:pic>
      <xdr:nvPicPr>
        <xdr:cNvPr id="13898" name="Picture 10" descr="PSFS Color logo ">
          <a:extLst>
            <a:ext uri="{FF2B5EF4-FFF2-40B4-BE49-F238E27FC236}">
              <a16:creationId xmlns:a16="http://schemas.microsoft.com/office/drawing/2014/main" id="{C9B558DB-23CB-4563-A2F4-A8A2DB316D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11201400"/>
          <a:ext cx="22250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2</xdr:row>
      <xdr:rowOff>45720</xdr:rowOff>
    </xdr:from>
    <xdr:to>
      <xdr:col>5</xdr:col>
      <xdr:colOff>441960</xdr:colOff>
      <xdr:row>8</xdr:row>
      <xdr:rowOff>121920</xdr:rowOff>
    </xdr:to>
    <xdr:pic>
      <xdr:nvPicPr>
        <xdr:cNvPr id="13899" name="Picture 47">
          <a:extLst>
            <a:ext uri="{FF2B5EF4-FFF2-40B4-BE49-F238E27FC236}">
              <a16:creationId xmlns:a16="http://schemas.microsoft.com/office/drawing/2014/main" id="{CF5CACC6-2746-4D33-A288-980C28FA58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938" t="29166" r="10938" b="31250"/>
        <a:stretch>
          <a:fillRect/>
        </a:stretch>
      </xdr:blipFill>
      <xdr:spPr bwMode="auto">
        <a:xfrm>
          <a:off x="571500" y="342900"/>
          <a:ext cx="282702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1"/>
    <pageSetUpPr fitToPage="1"/>
  </sheetPr>
  <dimension ref="B1:G32"/>
  <sheetViews>
    <sheetView showGridLines="0" zoomScaleNormal="75" workbookViewId="0">
      <selection activeCell="D13" sqref="D13"/>
    </sheetView>
  </sheetViews>
  <sheetFormatPr defaultColWidth="9.21875" defaultRowHeight="13.2" x14ac:dyDescent="0.25"/>
  <cols>
    <col min="1" max="1" width="2.5546875" style="26" customWidth="1"/>
    <col min="2" max="2" width="25" style="26" bestFit="1" customWidth="1"/>
    <col min="3" max="3" width="9.21875" style="26"/>
    <col min="4" max="4" width="39.21875" style="26" customWidth="1"/>
    <col min="5" max="5" width="9.21875" style="26"/>
    <col min="6" max="6" width="15.44140625" style="26" customWidth="1"/>
    <col min="7" max="16384" width="9.21875" style="26"/>
  </cols>
  <sheetData>
    <row r="1" spans="2:7" ht="10.5" customHeight="1" x14ac:dyDescent="0.25"/>
    <row r="2" spans="2:7" ht="18.75" customHeight="1" x14ac:dyDescent="0.25"/>
    <row r="3" spans="2:7" ht="19.5" customHeight="1" x14ac:dyDescent="0.25">
      <c r="D3" s="267"/>
      <c r="E3" s="267"/>
      <c r="F3" s="267"/>
      <c r="G3" s="35"/>
    </row>
    <row r="4" spans="2:7" ht="15.75" customHeight="1" x14ac:dyDescent="0.25">
      <c r="D4" s="267"/>
      <c r="E4" s="267"/>
      <c r="F4" s="267"/>
      <c r="G4" s="35"/>
    </row>
    <row r="8" spans="2:7" ht="17.399999999999999" x14ac:dyDescent="0.3">
      <c r="D8" s="108" t="s">
        <v>92</v>
      </c>
    </row>
    <row r="12" spans="2:7" ht="13.8" x14ac:dyDescent="0.25">
      <c r="B12" s="1" t="s">
        <v>0</v>
      </c>
      <c r="C12" s="1"/>
      <c r="D12" s="48">
        <f ca="1">NOW()</f>
        <v>45026.51869837963</v>
      </c>
    </row>
    <row r="13" spans="2:7" ht="13.8" x14ac:dyDescent="0.25">
      <c r="B13" s="1" t="s">
        <v>46</v>
      </c>
      <c r="C13" s="1"/>
      <c r="D13" s="17"/>
    </row>
    <row r="14" spans="2:7" ht="13.8" x14ac:dyDescent="0.25">
      <c r="B14" s="1" t="s">
        <v>1</v>
      </c>
      <c r="C14" s="1"/>
      <c r="D14" s="14"/>
    </row>
    <row r="15" spans="2:7" ht="13.8" x14ac:dyDescent="0.25">
      <c r="B15" s="1" t="s">
        <v>70</v>
      </c>
      <c r="C15" s="1"/>
      <c r="D15" s="16"/>
    </row>
    <row r="16" spans="2:7" ht="13.8" x14ac:dyDescent="0.25">
      <c r="B16" s="1" t="s">
        <v>71</v>
      </c>
      <c r="C16" s="1"/>
      <c r="D16" s="16"/>
    </row>
    <row r="17" spans="2:4" ht="13.8" x14ac:dyDescent="0.25">
      <c r="B17" s="1" t="s">
        <v>69</v>
      </c>
      <c r="C17" s="2"/>
      <c r="D17" s="15"/>
    </row>
    <row r="18" spans="2:4" ht="13.8" x14ac:dyDescent="0.25">
      <c r="B18" s="1" t="s">
        <v>9</v>
      </c>
      <c r="C18" s="2"/>
      <c r="D18" s="17"/>
    </row>
    <row r="19" spans="2:4" ht="13.8" x14ac:dyDescent="0.25">
      <c r="B19" s="1" t="s">
        <v>10</v>
      </c>
      <c r="C19" s="2"/>
      <c r="D19" s="17"/>
    </row>
    <row r="20" spans="2:4" x14ac:dyDescent="0.25">
      <c r="B20" s="1" t="s">
        <v>72</v>
      </c>
      <c r="C20" s="2"/>
      <c r="D20" s="60"/>
    </row>
    <row r="21" spans="2:4" x14ac:dyDescent="0.25">
      <c r="B21" s="1"/>
      <c r="C21" s="2"/>
      <c r="D21" s="61"/>
    </row>
    <row r="22" spans="2:4" ht="13.8" x14ac:dyDescent="0.25">
      <c r="B22" s="1"/>
      <c r="C22" s="2"/>
      <c r="D22" s="59"/>
    </row>
    <row r="23" spans="2:4" ht="13.8" x14ac:dyDescent="0.25">
      <c r="B23" s="1" t="s">
        <v>2</v>
      </c>
      <c r="C23" s="1"/>
      <c r="D23" s="18" t="s">
        <v>103</v>
      </c>
    </row>
    <row r="24" spans="2:4" ht="13.8" x14ac:dyDescent="0.25">
      <c r="B24" s="1" t="s">
        <v>3</v>
      </c>
      <c r="C24" s="2"/>
      <c r="D24" s="19">
        <v>10000</v>
      </c>
    </row>
    <row r="27" spans="2:4" ht="13.8" x14ac:dyDescent="0.25">
      <c r="B27" s="1" t="s">
        <v>28</v>
      </c>
      <c r="D27" s="14" t="s">
        <v>104</v>
      </c>
    </row>
    <row r="28" spans="2:4" ht="13.8" x14ac:dyDescent="0.25">
      <c r="B28" s="1" t="s">
        <v>29</v>
      </c>
      <c r="D28" s="16" t="s">
        <v>105</v>
      </c>
    </row>
    <row r="29" spans="2:4" ht="13.8" x14ac:dyDescent="0.25">
      <c r="B29" s="1" t="s">
        <v>30</v>
      </c>
      <c r="D29" s="15" t="s">
        <v>106</v>
      </c>
    </row>
    <row r="30" spans="2:4" ht="13.8" x14ac:dyDescent="0.25">
      <c r="B30" s="1" t="s">
        <v>31</v>
      </c>
      <c r="D30" s="17" t="s">
        <v>107</v>
      </c>
    </row>
    <row r="31" spans="2:4" ht="13.8" x14ac:dyDescent="0.25">
      <c r="B31" s="1" t="s">
        <v>32</v>
      </c>
      <c r="D31" s="17" t="s">
        <v>108</v>
      </c>
    </row>
    <row r="32" spans="2:4" ht="13.8" x14ac:dyDescent="0.25">
      <c r="B32" s="1" t="s">
        <v>36</v>
      </c>
      <c r="D32" s="17"/>
    </row>
  </sheetData>
  <sheetProtection password="C0A1" sheet="1" objects="1" scenarios="1" selectLockedCells="1"/>
  <mergeCells count="2">
    <mergeCell ref="D3:F3"/>
    <mergeCell ref="D4:F4"/>
  </mergeCells>
  <phoneticPr fontId="27" type="noConversion"/>
  <pageMargins left="0.5" right="0.5" top="0.5" bottom="0.5" header="0.3" footer="0.5"/>
  <pageSetup scale="96" orientation="portrait" verticalDpi="400"/>
  <headerFooter>
    <oddFooter>&amp;C14001 University Avenue
Clive, Iowa 50325-8258&amp;12
&amp;7 &amp;R&amp;7
©2007 PSFS  NFL 5847</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9"/>
  </sheetPr>
  <dimension ref="A2:N47"/>
  <sheetViews>
    <sheetView workbookViewId="0">
      <selection activeCell="C6" sqref="C6:G8"/>
    </sheetView>
  </sheetViews>
  <sheetFormatPr defaultRowHeight="13.2" x14ac:dyDescent="0.25"/>
  <cols>
    <col min="1" max="1" width="13.77734375" bestFit="1" customWidth="1"/>
    <col min="2" max="2" width="11.77734375" customWidth="1"/>
    <col min="3" max="3" width="16.77734375" customWidth="1"/>
    <col min="4" max="4" width="2.77734375" customWidth="1"/>
    <col min="5" max="5" width="20.21875" customWidth="1"/>
    <col min="6" max="6" width="2.77734375" customWidth="1"/>
    <col min="7" max="7" width="17.21875" customWidth="1"/>
    <col min="12" max="12" width="9" bestFit="1" customWidth="1"/>
    <col min="13" max="13" width="10.77734375" bestFit="1" customWidth="1"/>
    <col min="14" max="14" width="11.77734375" customWidth="1"/>
  </cols>
  <sheetData>
    <row r="2" spans="1:14" ht="15" x14ac:dyDescent="0.25">
      <c r="A2" s="51"/>
      <c r="B2" s="269" t="s">
        <v>73</v>
      </c>
      <c r="C2" s="269"/>
      <c r="D2" s="269"/>
      <c r="E2" s="269"/>
      <c r="F2" s="269"/>
      <c r="G2" s="269"/>
    </row>
    <row r="3" spans="1:14" ht="13.8" thickBot="1" x14ac:dyDescent="0.3">
      <c r="A3" s="51"/>
      <c r="B3" s="51" t="s">
        <v>68</v>
      </c>
      <c r="C3" s="68" t="s">
        <v>181</v>
      </c>
      <c r="D3" s="51"/>
      <c r="E3" s="51"/>
      <c r="F3" s="51"/>
      <c r="G3" s="51"/>
    </row>
    <row r="4" spans="1:14" ht="15" x14ac:dyDescent="0.25">
      <c r="A4" s="51"/>
      <c r="B4" s="50"/>
      <c r="C4" s="72" t="s">
        <v>74</v>
      </c>
      <c r="D4" s="73"/>
      <c r="E4" s="72" t="s">
        <v>75</v>
      </c>
      <c r="F4" s="72"/>
      <c r="G4" s="74" t="s">
        <v>76</v>
      </c>
    </row>
    <row r="5" spans="1:14" ht="13.8" thickBot="1" x14ac:dyDescent="0.3">
      <c r="A5" s="55"/>
      <c r="B5" s="53" t="s">
        <v>27</v>
      </c>
      <c r="C5" s="55" t="s">
        <v>35</v>
      </c>
      <c r="D5" s="55"/>
      <c r="E5" s="55" t="s">
        <v>35</v>
      </c>
      <c r="F5" s="55"/>
      <c r="G5" s="77" t="s">
        <v>35</v>
      </c>
    </row>
    <row r="6" spans="1:14" x14ac:dyDescent="0.25">
      <c r="A6" s="56"/>
      <c r="B6" s="78">
        <v>36</v>
      </c>
      <c r="C6">
        <v>3.1570000000000001E-2</v>
      </c>
      <c r="E6">
        <v>3.2039999999999999E-2</v>
      </c>
      <c r="G6">
        <v>3.2550000000000003E-2</v>
      </c>
    </row>
    <row r="7" spans="1:14" x14ac:dyDescent="0.25">
      <c r="A7" s="56"/>
      <c r="B7" s="54">
        <v>48</v>
      </c>
      <c r="C7">
        <v>2.4649999999999998E-2</v>
      </c>
      <c r="E7">
        <v>2.5080000000000002E-2</v>
      </c>
      <c r="F7" t="s">
        <v>111</v>
      </c>
      <c r="G7">
        <v>2.5530000000000001E-2</v>
      </c>
    </row>
    <row r="8" spans="1:14" ht="13.8" thickBot="1" x14ac:dyDescent="0.3">
      <c r="A8" s="56"/>
      <c r="B8" s="88">
        <v>60</v>
      </c>
      <c r="C8">
        <v>2.052E-2</v>
      </c>
      <c r="E8">
        <v>2.0420000000000001E-2</v>
      </c>
      <c r="F8" t="s">
        <v>111</v>
      </c>
      <c r="G8">
        <v>2.1340000000000001E-2</v>
      </c>
    </row>
    <row r="9" spans="1:14" x14ac:dyDescent="0.25">
      <c r="A9" s="52"/>
      <c r="B9" s="82"/>
      <c r="C9" s="81"/>
      <c r="D9" s="51"/>
      <c r="E9" s="75"/>
      <c r="F9" s="51"/>
      <c r="G9" s="75"/>
    </row>
    <row r="10" spans="1:14" hidden="1" x14ac:dyDescent="0.25"/>
    <row r="11" spans="1:14" x14ac:dyDescent="0.25">
      <c r="A11" s="52"/>
    </row>
    <row r="12" spans="1:14" ht="13.8" thickBot="1" x14ac:dyDescent="0.3">
      <c r="B12" s="91">
        <v>10.9</v>
      </c>
      <c r="I12" s="91" t="s">
        <v>99</v>
      </c>
    </row>
    <row r="13" spans="1:14" x14ac:dyDescent="0.25">
      <c r="B13" s="78">
        <v>36</v>
      </c>
      <c r="C13" s="79">
        <v>3.2690999999999998E-2</v>
      </c>
      <c r="D13" s="79"/>
      <c r="E13" s="79">
        <v>3.2988000000000003E-2</v>
      </c>
      <c r="F13" s="79"/>
      <c r="G13" s="80">
        <v>3.3287999999999998E-2</v>
      </c>
      <c r="I13" s="78">
        <v>36</v>
      </c>
      <c r="J13" s="79">
        <v>3.2436E-2</v>
      </c>
      <c r="K13" s="79"/>
      <c r="L13" s="79">
        <v>3.2679E-2</v>
      </c>
      <c r="M13" s="79"/>
      <c r="N13" s="80">
        <v>3.2924000000000002E-2</v>
      </c>
    </row>
    <row r="14" spans="1:14" x14ac:dyDescent="0.25">
      <c r="B14" s="54">
        <v>48</v>
      </c>
      <c r="C14" s="75">
        <v>2.5797E-2</v>
      </c>
      <c r="D14" s="75"/>
      <c r="E14" s="75">
        <v>2.6030999999999999E-2</v>
      </c>
      <c r="F14" s="75"/>
      <c r="G14" s="76">
        <v>2.6268E-2</v>
      </c>
      <c r="I14" s="54">
        <v>48</v>
      </c>
      <c r="J14" s="75">
        <v>2.5382999999999999E-2</v>
      </c>
      <c r="K14" s="75"/>
      <c r="L14" s="75">
        <v>2.5572999999999999E-2</v>
      </c>
      <c r="M14" s="75"/>
      <c r="N14" s="76">
        <v>2.5765E-2</v>
      </c>
    </row>
    <row r="15" spans="1:14" ht="13.8" thickBot="1" x14ac:dyDescent="0.3">
      <c r="B15" s="88">
        <v>60</v>
      </c>
      <c r="C15" s="83">
        <v>2.1693E-2</v>
      </c>
      <c r="D15" s="83"/>
      <c r="E15" s="83">
        <v>2.189E-2</v>
      </c>
      <c r="F15" s="83"/>
      <c r="G15" s="84">
        <v>2.2088E-2</v>
      </c>
      <c r="I15" s="88">
        <v>60</v>
      </c>
      <c r="J15" s="83">
        <v>2.1173999999999998E-2</v>
      </c>
      <c r="K15" s="83"/>
      <c r="L15" s="83">
        <v>2.1332E-2</v>
      </c>
      <c r="M15" s="83"/>
      <c r="N15" s="84">
        <v>2.1492000000000001E-2</v>
      </c>
    </row>
    <row r="16" spans="1:14" x14ac:dyDescent="0.25">
      <c r="B16" s="49"/>
    </row>
    <row r="17" spans="1:14" ht="13.8" thickBot="1" x14ac:dyDescent="0.3">
      <c r="A17" s="53"/>
      <c r="B17" s="90">
        <v>12</v>
      </c>
      <c r="C17" s="55"/>
      <c r="D17" s="56"/>
      <c r="E17" s="55"/>
      <c r="F17" s="55"/>
      <c r="G17" s="55"/>
    </row>
    <row r="18" spans="1:14" x14ac:dyDescent="0.25">
      <c r="A18" s="57"/>
      <c r="B18" s="78">
        <v>36</v>
      </c>
      <c r="C18" s="79">
        <v>3.3214E-2</v>
      </c>
      <c r="D18" s="79"/>
      <c r="E18" s="79">
        <v>3.3545999999999999E-2</v>
      </c>
      <c r="F18" s="79"/>
      <c r="G18" s="80">
        <v>3.3882000000000002E-2</v>
      </c>
    </row>
    <row r="19" spans="1:14" ht="17.399999999999999" x14ac:dyDescent="0.3">
      <c r="A19" s="57"/>
      <c r="B19" s="54">
        <v>48</v>
      </c>
      <c r="C19" s="75">
        <v>2.6334E-2</v>
      </c>
      <c r="D19" s="75"/>
      <c r="E19" s="75">
        <v>2.6596999999999999E-2</v>
      </c>
      <c r="F19" s="75"/>
      <c r="G19" s="76">
        <v>2.6863000000000001E-2</v>
      </c>
      <c r="I19" s="268" t="s">
        <v>112</v>
      </c>
      <c r="J19" s="268"/>
      <c r="K19" s="268"/>
      <c r="L19" s="268"/>
      <c r="M19" s="35"/>
      <c r="N19" s="35"/>
    </row>
    <row r="20" spans="1:14" ht="13.8" thickBot="1" x14ac:dyDescent="0.3">
      <c r="A20" s="57"/>
      <c r="B20" s="88">
        <v>60</v>
      </c>
      <c r="C20" s="83">
        <v>2.2244E-2</v>
      </c>
      <c r="D20" s="83"/>
      <c r="E20" s="83">
        <v>2.2467000000000001E-2</v>
      </c>
      <c r="F20" s="83"/>
      <c r="G20" s="84">
        <v>2.2692E-2</v>
      </c>
    </row>
    <row r="21" spans="1:14" x14ac:dyDescent="0.25">
      <c r="B21" s="3"/>
      <c r="C21" s="3"/>
      <c r="I21" t="s">
        <v>113</v>
      </c>
      <c r="M21">
        <v>0.53</v>
      </c>
    </row>
    <row r="22" spans="1:14" x14ac:dyDescent="0.25">
      <c r="B22" s="3"/>
      <c r="C22" s="3"/>
    </row>
    <row r="23" spans="1:14" ht="13.8" thickBot="1" x14ac:dyDescent="0.3">
      <c r="A23" s="51"/>
      <c r="B23" s="91">
        <v>9.5</v>
      </c>
      <c r="I23" t="s">
        <v>114</v>
      </c>
      <c r="M23" s="167">
        <f>Proposal!D14</f>
        <v>12480</v>
      </c>
    </row>
    <row r="24" spans="1:14" x14ac:dyDescent="0.25">
      <c r="A24" s="55"/>
      <c r="B24" s="78">
        <v>36</v>
      </c>
      <c r="C24" s="79">
        <v>3.2032999999999999E-2</v>
      </c>
      <c r="D24" s="79"/>
      <c r="E24" s="79">
        <v>3.2287000000000003E-2</v>
      </c>
      <c r="F24" s="79"/>
      <c r="G24" s="80">
        <v>3.2542000000000001E-2</v>
      </c>
    </row>
    <row r="25" spans="1:14" x14ac:dyDescent="0.25">
      <c r="A25" s="56"/>
      <c r="B25" s="54">
        <v>48</v>
      </c>
      <c r="C25" s="75">
        <v>2.5122999999999999E-2</v>
      </c>
      <c r="D25" s="75"/>
      <c r="E25" s="75">
        <v>2.5322000000000001E-2</v>
      </c>
      <c r="F25" s="75"/>
      <c r="G25" s="76">
        <v>2.5522E-2</v>
      </c>
      <c r="I25" t="s">
        <v>115</v>
      </c>
      <c r="M25" s="167">
        <f>(M23/1000)*M21</f>
        <v>6.6144000000000007</v>
      </c>
    </row>
    <row r="26" spans="1:14" ht="13.8" thickBot="1" x14ac:dyDescent="0.3">
      <c r="A26" s="56"/>
      <c r="B26" s="88">
        <v>60</v>
      </c>
      <c r="C26" s="83">
        <v>2.1002E-2</v>
      </c>
      <c r="D26" s="83"/>
      <c r="E26" s="83">
        <v>2.1167999999999999E-2</v>
      </c>
      <c r="F26" s="83"/>
      <c r="G26" s="84">
        <v>2.1336000000000001E-2</v>
      </c>
    </row>
    <row r="27" spans="1:14" x14ac:dyDescent="0.25">
      <c r="A27" s="56"/>
      <c r="B27" s="55"/>
      <c r="C27" s="55"/>
      <c r="D27" s="56"/>
      <c r="E27" s="56"/>
      <c r="F27" s="56"/>
      <c r="G27" s="56"/>
      <c r="I27" s="3" t="s">
        <v>116</v>
      </c>
      <c r="L27">
        <v>60</v>
      </c>
      <c r="M27" s="167">
        <f>$M$25*L27</f>
        <v>396.86400000000003</v>
      </c>
    </row>
    <row r="28" spans="1:14" x14ac:dyDescent="0.25">
      <c r="I28" s="270"/>
      <c r="J28" s="270"/>
      <c r="L28" s="171">
        <v>61</v>
      </c>
      <c r="M28" s="167">
        <f t="shared" ref="M28:M37" si="0">$M$25*L28</f>
        <v>403.47840000000002</v>
      </c>
      <c r="N28" s="109"/>
    </row>
    <row r="29" spans="1:14" ht="13.8" thickBot="1" x14ac:dyDescent="0.3">
      <c r="B29" s="91">
        <v>9</v>
      </c>
      <c r="I29" s="169"/>
      <c r="J29" s="168"/>
      <c r="L29" s="170">
        <v>62</v>
      </c>
      <c r="M29" s="167">
        <f t="shared" si="0"/>
        <v>410.09280000000007</v>
      </c>
      <c r="N29" s="168"/>
    </row>
    <row r="30" spans="1:14" x14ac:dyDescent="0.25">
      <c r="B30" s="78">
        <v>36</v>
      </c>
      <c r="C30" s="79">
        <v>3.1800000000000002E-2</v>
      </c>
      <c r="D30" s="79"/>
      <c r="E30" s="79">
        <v>3.2037999999999997E-2</v>
      </c>
      <c r="F30" s="79"/>
      <c r="G30" s="80">
        <v>3.2279000000000002E-2</v>
      </c>
      <c r="I30" s="169"/>
      <c r="J30" s="168"/>
      <c r="K30" s="168"/>
      <c r="L30" s="168"/>
      <c r="M30" s="167"/>
      <c r="N30" s="168"/>
    </row>
    <row r="31" spans="1:14" x14ac:dyDescent="0.25">
      <c r="B31" s="54">
        <v>48</v>
      </c>
      <c r="C31" s="75">
        <v>2.4885000000000001E-2</v>
      </c>
      <c r="D31" s="75"/>
      <c r="E31" s="75">
        <v>2.5072000000000001E-2</v>
      </c>
      <c r="F31" s="75"/>
      <c r="G31" s="76">
        <v>2.5260000000000001E-2</v>
      </c>
      <c r="I31" s="169"/>
      <c r="J31" s="168"/>
      <c r="K31" s="168"/>
      <c r="L31" s="168">
        <v>36</v>
      </c>
      <c r="M31" s="167">
        <f t="shared" si="0"/>
        <v>238.11840000000004</v>
      </c>
      <c r="N31" s="168"/>
    </row>
    <row r="32" spans="1:14" ht="13.8" thickBot="1" x14ac:dyDescent="0.3">
      <c r="B32" s="88">
        <v>60</v>
      </c>
      <c r="C32" s="83">
        <v>2.0757999999999999E-2</v>
      </c>
      <c r="D32" s="83"/>
      <c r="E32" s="83">
        <v>2.0913999999999999E-2</v>
      </c>
      <c r="F32" s="83"/>
      <c r="G32" s="84">
        <v>2.1070999999999999E-2</v>
      </c>
      <c r="L32" s="168">
        <v>37</v>
      </c>
      <c r="M32" s="167">
        <f t="shared" si="0"/>
        <v>244.73280000000003</v>
      </c>
    </row>
    <row r="33" spans="2:13" x14ac:dyDescent="0.25">
      <c r="L33" s="168">
        <v>38</v>
      </c>
      <c r="M33" s="167">
        <f t="shared" si="0"/>
        <v>251.34720000000002</v>
      </c>
    </row>
    <row r="34" spans="2:13" ht="13.8" thickBot="1" x14ac:dyDescent="0.3">
      <c r="B34" s="172">
        <v>12.75</v>
      </c>
      <c r="M34" s="167"/>
    </row>
    <row r="35" spans="2:13" x14ac:dyDescent="0.25">
      <c r="B35" s="78">
        <v>36</v>
      </c>
      <c r="C35" s="79">
        <v>3.3579999999999999E-2</v>
      </c>
      <c r="D35" s="79" t="s">
        <v>111</v>
      </c>
      <c r="E35" s="79">
        <v>3.3939999999999998E-2</v>
      </c>
      <c r="F35" s="79"/>
      <c r="G35" s="80">
        <v>3.4290000000000001E-2</v>
      </c>
      <c r="L35" s="168">
        <v>48</v>
      </c>
      <c r="M35" s="167">
        <f t="shared" si="0"/>
        <v>317.49120000000005</v>
      </c>
    </row>
    <row r="36" spans="2:13" x14ac:dyDescent="0.25">
      <c r="B36" s="54">
        <v>48</v>
      </c>
      <c r="C36" s="75">
        <v>2.6710000000000001E-2</v>
      </c>
      <c r="D36" s="75" t="s">
        <v>111</v>
      </c>
      <c r="E36" s="75">
        <v>2.699E-2</v>
      </c>
      <c r="F36" s="75" t="s">
        <v>111</v>
      </c>
      <c r="G36" s="76">
        <v>2.7279999999999999E-2</v>
      </c>
      <c r="L36" s="168">
        <v>49</v>
      </c>
      <c r="M36" s="167">
        <f t="shared" si="0"/>
        <v>324.10560000000004</v>
      </c>
    </row>
    <row r="37" spans="2:13" ht="13.8" thickBot="1" x14ac:dyDescent="0.3">
      <c r="B37" s="88">
        <v>60</v>
      </c>
      <c r="C37" s="83">
        <v>2.2630000000000001E-2</v>
      </c>
      <c r="D37" s="83"/>
      <c r="E37" s="83">
        <v>2.2870000000000001E-2</v>
      </c>
      <c r="F37" s="83" t="s">
        <v>111</v>
      </c>
      <c r="G37" s="84">
        <v>2.3109999999999999E-2</v>
      </c>
      <c r="L37" s="168">
        <v>50</v>
      </c>
      <c r="M37" s="167">
        <f t="shared" si="0"/>
        <v>330.72</v>
      </c>
    </row>
    <row r="39" spans="2:13" ht="13.8" thickBot="1" x14ac:dyDescent="0.3">
      <c r="B39" t="s">
        <v>118</v>
      </c>
    </row>
    <row r="40" spans="2:13" x14ac:dyDescent="0.25">
      <c r="B40" s="172">
        <v>36</v>
      </c>
      <c r="C40" s="79">
        <v>3.227E-2</v>
      </c>
      <c r="D40" s="79" t="s">
        <v>111</v>
      </c>
      <c r="E40" s="79">
        <v>3.2539999999999999E-2</v>
      </c>
      <c r="F40" s="79"/>
      <c r="G40" s="80">
        <v>3.2809999999999999E-2</v>
      </c>
    </row>
    <row r="41" spans="2:13" x14ac:dyDescent="0.25">
      <c r="B41" s="172">
        <v>48</v>
      </c>
      <c r="C41" s="75">
        <v>2.537E-2</v>
      </c>
      <c r="D41" s="75" t="s">
        <v>111</v>
      </c>
      <c r="E41" s="75">
        <v>2.5579999999999999E-2</v>
      </c>
      <c r="F41" s="75" t="s">
        <v>111</v>
      </c>
      <c r="G41" s="76">
        <v>2.579E-2</v>
      </c>
    </row>
    <row r="42" spans="2:13" ht="13.8" thickBot="1" x14ac:dyDescent="0.3">
      <c r="B42" s="172">
        <v>60</v>
      </c>
      <c r="C42" s="83">
        <v>2.138E-2</v>
      </c>
      <c r="D42" s="83"/>
      <c r="E42" s="83">
        <v>2.1559999999999999E-2</v>
      </c>
      <c r="F42" s="83" t="s">
        <v>111</v>
      </c>
      <c r="G42" s="84">
        <v>2.1739999999999999E-2</v>
      </c>
    </row>
    <row r="44" spans="2:13" x14ac:dyDescent="0.25">
      <c r="B44" t="s">
        <v>119</v>
      </c>
    </row>
    <row r="45" spans="2:13" x14ac:dyDescent="0.25">
      <c r="C45">
        <v>3.1800000000000002E-2</v>
      </c>
      <c r="E45">
        <v>3.2039999999999999E-2</v>
      </c>
      <c r="G45">
        <v>3.2410000000000001E-2</v>
      </c>
    </row>
    <row r="46" spans="2:13" x14ac:dyDescent="0.25">
      <c r="C46">
        <v>2.4889999999999999E-2</v>
      </c>
      <c r="E46">
        <v>2.5080000000000002E-2</v>
      </c>
      <c r="G46">
        <v>2.5389999999999999E-2</v>
      </c>
    </row>
    <row r="47" spans="2:13" x14ac:dyDescent="0.25">
      <c r="C47">
        <v>2.0760000000000001E-2</v>
      </c>
      <c r="E47">
        <v>2.0920000000000001E-2</v>
      </c>
      <c r="G47">
        <v>2.121E-2</v>
      </c>
    </row>
  </sheetData>
  <mergeCells count="3">
    <mergeCell ref="I19:L19"/>
    <mergeCell ref="B2:G2"/>
    <mergeCell ref="I28:J28"/>
  </mergeCells>
  <phoneticPr fontId="27"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sheetPr>
  <dimension ref="A1:U263"/>
  <sheetViews>
    <sheetView showGridLines="0" tabSelected="1" zoomScale="85" zoomScaleNormal="85" workbookViewId="0">
      <selection activeCell="D15" sqref="D15:I15"/>
    </sheetView>
  </sheetViews>
  <sheetFormatPr defaultColWidth="8" defaultRowHeight="13.2" x14ac:dyDescent="0.25"/>
  <cols>
    <col min="1" max="1" width="2.5546875" style="6" customWidth="1"/>
    <col min="2" max="2" width="13" style="6" customWidth="1"/>
    <col min="3" max="3" width="7.21875" style="6" customWidth="1"/>
    <col min="4" max="4" width="7.5546875" style="6" customWidth="1"/>
    <col min="5" max="5" width="5.21875" style="6" customWidth="1"/>
    <col min="6" max="6" width="4.44140625" style="6" customWidth="1"/>
    <col min="7" max="7" width="6" style="6" customWidth="1"/>
    <col min="8" max="8" width="5.21875" style="6" customWidth="1"/>
    <col min="9" max="9" width="5.5546875" style="6" customWidth="1"/>
    <col min="10" max="10" width="6" style="6" customWidth="1"/>
    <col min="11" max="11" width="6.5546875" style="6" customWidth="1"/>
    <col min="12" max="12" width="9.77734375" style="6" customWidth="1"/>
    <col min="13" max="13" width="8.5546875" style="6" customWidth="1"/>
    <col min="14" max="14" width="4.21875" style="6" customWidth="1"/>
    <col min="15" max="15" width="4.5546875" style="6" customWidth="1"/>
    <col min="16" max="16" width="7" style="6" customWidth="1"/>
    <col min="17" max="17" width="4.21875" style="6" customWidth="1"/>
    <col min="18" max="18" width="5" style="6" customWidth="1"/>
    <col min="19" max="19" width="0.21875" style="6" customWidth="1"/>
    <col min="20" max="20" width="11.21875" style="6" hidden="1" customWidth="1"/>
    <col min="21" max="16384" width="8" style="6"/>
  </cols>
  <sheetData>
    <row r="1" spans="1:20" ht="25.5" customHeight="1" x14ac:dyDescent="0.25"/>
    <row r="2" spans="1:20" x14ac:dyDescent="0.25">
      <c r="Q2" s="33"/>
      <c r="S2" s="34"/>
    </row>
    <row r="3" spans="1:20" ht="18" x14ac:dyDescent="0.35">
      <c r="O3" s="40"/>
      <c r="P3" s="40"/>
      <c r="Q3" s="41"/>
      <c r="R3" s="89"/>
      <c r="S3" s="89"/>
    </row>
    <row r="4" spans="1:20" ht="15" customHeight="1" x14ac:dyDescent="0.25">
      <c r="C4" s="5"/>
      <c r="D4" s="5"/>
      <c r="E4" s="5"/>
      <c r="F4" s="5"/>
      <c r="G4" s="5"/>
      <c r="H4" s="5"/>
      <c r="I4" s="5"/>
      <c r="J4" s="5"/>
      <c r="K4" s="5"/>
    </row>
    <row r="5" spans="1:20" ht="15" customHeight="1" x14ac:dyDescent="0.25">
      <c r="C5" s="5"/>
      <c r="D5" s="5"/>
      <c r="E5" s="5"/>
      <c r="F5" s="5"/>
      <c r="G5" s="5"/>
      <c r="H5" s="5"/>
      <c r="I5" s="5"/>
      <c r="J5" s="5"/>
      <c r="K5" s="5"/>
    </row>
    <row r="6" spans="1:20" ht="15" customHeight="1" x14ac:dyDescent="0.25">
      <c r="C6" s="5"/>
      <c r="D6" s="5"/>
      <c r="E6" s="5"/>
      <c r="F6" s="5"/>
      <c r="G6" s="5"/>
      <c r="H6" s="5"/>
      <c r="I6" s="5"/>
      <c r="J6" s="5"/>
      <c r="K6" s="5"/>
    </row>
    <row r="7" spans="1:20" ht="11.25" customHeight="1" x14ac:dyDescent="0.25">
      <c r="A7" s="6" t="s">
        <v>175</v>
      </c>
      <c r="B7" s="2"/>
      <c r="C7" s="5"/>
      <c r="D7" s="5"/>
      <c r="E7" s="5"/>
      <c r="F7" s="5"/>
      <c r="G7" s="5"/>
      <c r="H7" s="5"/>
      <c r="I7" s="5"/>
      <c r="J7" s="5"/>
      <c r="K7" s="5"/>
    </row>
    <row r="8" spans="1:20" ht="11.25" customHeight="1" x14ac:dyDescent="0.25">
      <c r="B8" s="2"/>
      <c r="C8" s="5"/>
      <c r="D8" s="5"/>
      <c r="E8" s="5"/>
      <c r="F8" s="5"/>
      <c r="G8" s="5"/>
      <c r="H8" s="5"/>
      <c r="I8" s="5"/>
      <c r="J8" s="5"/>
      <c r="K8" s="5"/>
    </row>
    <row r="9" spans="1:20" ht="24.6" x14ac:dyDescent="0.4">
      <c r="B9" s="331" t="s">
        <v>93</v>
      </c>
      <c r="C9" s="331"/>
      <c r="D9" s="331"/>
      <c r="E9" s="331"/>
      <c r="F9" s="331"/>
      <c r="G9" s="331"/>
      <c r="H9" s="331"/>
      <c r="I9" s="331"/>
      <c r="J9" s="331"/>
      <c r="K9" s="331"/>
      <c r="L9" s="331"/>
      <c r="M9" s="331"/>
      <c r="N9" s="331"/>
      <c r="O9" s="331"/>
      <c r="P9" s="331"/>
      <c r="Q9" s="331"/>
      <c r="R9" s="331"/>
      <c r="S9" s="156"/>
    </row>
    <row r="10" spans="1:20" ht="17.25" customHeight="1" x14ac:dyDescent="0.3">
      <c r="B10" s="154"/>
      <c r="C10" s="154"/>
      <c r="D10" s="154"/>
      <c r="E10" s="154"/>
      <c r="F10" s="154"/>
      <c r="G10" s="154"/>
      <c r="H10" s="154"/>
      <c r="I10" s="154"/>
      <c r="J10" s="154"/>
      <c r="K10" s="154"/>
      <c r="L10" s="154"/>
      <c r="M10" s="154"/>
      <c r="N10" s="154"/>
      <c r="O10" s="154"/>
      <c r="P10" s="154"/>
      <c r="Q10" s="154"/>
      <c r="R10" s="156"/>
      <c r="S10" s="156"/>
    </row>
    <row r="11" spans="1:20" ht="17.25" customHeight="1" x14ac:dyDescent="0.3">
      <c r="B11" s="154"/>
      <c r="C11" s="154"/>
      <c r="D11" s="154"/>
      <c r="E11" s="154"/>
      <c r="F11" s="154"/>
      <c r="G11" s="154"/>
      <c r="H11" s="154"/>
      <c r="I11" s="154"/>
      <c r="J11" s="154"/>
      <c r="K11" s="154"/>
      <c r="L11" s="154"/>
      <c r="M11" s="332">
        <f ca="1">NOW()</f>
        <v>45026.51869837963</v>
      </c>
      <c r="N11" s="332"/>
      <c r="O11" s="332"/>
      <c r="P11" s="332"/>
      <c r="Q11" s="332"/>
      <c r="R11" s="332"/>
      <c r="S11" s="156"/>
      <c r="T11" s="213">
        <v>36</v>
      </c>
    </row>
    <row r="12" spans="1:20" ht="9.75" customHeight="1" x14ac:dyDescent="0.25">
      <c r="C12" s="5"/>
      <c r="D12" s="5"/>
      <c r="E12" s="5"/>
      <c r="F12" s="5"/>
      <c r="G12" s="5"/>
      <c r="H12" s="5"/>
      <c r="I12" s="5"/>
      <c r="J12" s="5"/>
      <c r="K12" s="5"/>
      <c r="T12" s="213">
        <v>48</v>
      </c>
    </row>
    <row r="13" spans="1:20" ht="15" customHeight="1" x14ac:dyDescent="0.25">
      <c r="B13" s="4" t="s">
        <v>47</v>
      </c>
      <c r="C13" s="5"/>
      <c r="D13" s="336"/>
      <c r="E13" s="336"/>
      <c r="F13" s="336"/>
      <c r="G13" s="336"/>
      <c r="H13" s="336"/>
      <c r="I13" s="336"/>
      <c r="J13" s="101"/>
      <c r="K13" s="289" t="s">
        <v>28</v>
      </c>
      <c r="L13" s="289"/>
      <c r="M13" s="333"/>
      <c r="N13" s="333"/>
      <c r="O13" s="333"/>
      <c r="P13" s="333"/>
      <c r="Q13" s="333"/>
      <c r="R13" s="333"/>
      <c r="T13" s="213">
        <v>60</v>
      </c>
    </row>
    <row r="14" spans="1:20" ht="15" customHeight="1" x14ac:dyDescent="0.25">
      <c r="B14" s="96" t="s">
        <v>3</v>
      </c>
      <c r="C14" s="5"/>
      <c r="D14" s="335">
        <v>12480</v>
      </c>
      <c r="E14" s="335"/>
      <c r="F14" s="335"/>
      <c r="G14" s="335"/>
      <c r="H14" s="335"/>
      <c r="I14" s="335"/>
      <c r="J14" s="157"/>
      <c r="K14" s="289" t="s">
        <v>110</v>
      </c>
      <c r="L14" s="289"/>
      <c r="M14" s="334"/>
      <c r="N14" s="334"/>
      <c r="O14" s="334"/>
      <c r="P14" s="334"/>
      <c r="Q14" s="334"/>
      <c r="R14" s="334"/>
    </row>
    <row r="15" spans="1:20" s="7" customFormat="1" ht="13.8" x14ac:dyDescent="0.25">
      <c r="B15" s="96" t="s">
        <v>109</v>
      </c>
      <c r="C15" s="5"/>
      <c r="D15" s="345" t="s">
        <v>185</v>
      </c>
      <c r="E15" s="345"/>
      <c r="F15" s="345"/>
      <c r="G15" s="345"/>
      <c r="H15" s="345"/>
      <c r="I15" s="345"/>
      <c r="J15" s="101"/>
      <c r="K15" s="4" t="s">
        <v>160</v>
      </c>
      <c r="L15" s="237"/>
      <c r="M15" s="334"/>
      <c r="N15" s="334"/>
      <c r="O15" s="334"/>
      <c r="P15" s="334"/>
      <c r="Q15" s="334"/>
      <c r="R15" s="334"/>
      <c r="S15" s="5"/>
      <c r="T15" s="213">
        <v>30</v>
      </c>
    </row>
    <row r="16" spans="1:20" ht="13.8" x14ac:dyDescent="0.25">
      <c r="K16" s="4" t="s">
        <v>40</v>
      </c>
      <c r="L16" s="4"/>
      <c r="M16" s="334"/>
      <c r="N16" s="334"/>
      <c r="O16" s="334"/>
      <c r="P16" s="334"/>
      <c r="Q16" s="334"/>
      <c r="R16" s="334"/>
      <c r="T16" s="213">
        <v>60</v>
      </c>
    </row>
    <row r="17" spans="2:20" ht="13.8" x14ac:dyDescent="0.25">
      <c r="B17" s="9"/>
      <c r="K17" s="289" t="s">
        <v>143</v>
      </c>
      <c r="L17" s="289"/>
      <c r="M17" s="289"/>
      <c r="N17" s="289"/>
      <c r="O17" s="290">
        <v>60</v>
      </c>
      <c r="P17" s="290"/>
      <c r="Q17" s="290"/>
      <c r="R17" s="290"/>
      <c r="T17" s="213">
        <v>90</v>
      </c>
    </row>
    <row r="18" spans="2:20" ht="13.8" x14ac:dyDescent="0.25">
      <c r="B18" s="9"/>
      <c r="K18" s="246" t="s">
        <v>156</v>
      </c>
      <c r="L18" s="246"/>
      <c r="M18" s="246"/>
      <c r="N18" s="246"/>
      <c r="O18" s="344">
        <v>30</v>
      </c>
      <c r="P18" s="344"/>
      <c r="Q18" s="344"/>
      <c r="R18" s="344"/>
      <c r="T18" s="213"/>
    </row>
    <row r="19" spans="2:20" ht="8.25" customHeight="1" x14ac:dyDescent="0.25">
      <c r="B19" s="9"/>
      <c r="O19" s="8"/>
      <c r="P19" s="8"/>
      <c r="T19" s="213"/>
    </row>
    <row r="20" spans="2:20" s="10" customFormat="1" x14ac:dyDescent="0.25">
      <c r="B20" s="295" t="s">
        <v>164</v>
      </c>
      <c r="C20" s="295"/>
      <c r="D20" s="295"/>
      <c r="E20" s="295"/>
      <c r="F20" s="295"/>
      <c r="G20" s="295"/>
      <c r="H20" s="295"/>
      <c r="I20" s="295"/>
      <c r="J20" s="295"/>
      <c r="K20" s="295"/>
      <c r="L20" s="295"/>
      <c r="M20" s="295"/>
      <c r="N20" s="295"/>
      <c r="O20" s="295"/>
      <c r="P20" s="295"/>
      <c r="Q20" s="295"/>
      <c r="R20" s="295"/>
    </row>
    <row r="21" spans="2:20" s="10" customFormat="1" x14ac:dyDescent="0.25">
      <c r="B21" s="295"/>
      <c r="C21" s="295"/>
      <c r="D21" s="295"/>
      <c r="E21" s="295"/>
      <c r="F21" s="295"/>
      <c r="G21" s="295"/>
      <c r="H21" s="295"/>
      <c r="I21" s="295"/>
      <c r="J21" s="295"/>
      <c r="K21" s="295"/>
      <c r="L21" s="295"/>
      <c r="M21" s="295"/>
      <c r="N21" s="295"/>
      <c r="O21" s="295"/>
      <c r="P21" s="295"/>
      <c r="Q21" s="295"/>
      <c r="R21" s="295"/>
    </row>
    <row r="22" spans="2:20" s="10" customFormat="1" x14ac:dyDescent="0.25">
      <c r="B22" s="291"/>
      <c r="C22" s="292"/>
      <c r="D22" s="292"/>
      <c r="E22" s="292"/>
      <c r="F22" s="292"/>
      <c r="G22" s="292"/>
      <c r="H22" s="292"/>
      <c r="I22" s="292"/>
      <c r="J22" s="292"/>
      <c r="K22" s="292"/>
      <c r="L22" s="292"/>
      <c r="M22" s="231"/>
      <c r="N22" s="231"/>
      <c r="O22" s="232"/>
      <c r="P22" s="232"/>
    </row>
    <row r="23" spans="2:20" s="13" customFormat="1" ht="8.25" customHeight="1" x14ac:dyDescent="0.25"/>
    <row r="24" spans="2:20" s="13" customFormat="1" ht="15" x14ac:dyDescent="0.25">
      <c r="B24" s="348" t="s">
        <v>166</v>
      </c>
      <c r="C24" s="348"/>
      <c r="D24" s="348"/>
      <c r="E24" s="348"/>
      <c r="F24" s="348"/>
      <c r="G24" s="348"/>
      <c r="H24" s="348"/>
      <c r="I24" s="348"/>
      <c r="J24" s="348"/>
      <c r="K24" s="348"/>
      <c r="L24" s="348"/>
      <c r="M24" s="348"/>
      <c r="N24" s="348"/>
      <c r="O24" s="348"/>
      <c r="P24" s="348"/>
      <c r="Q24" s="348"/>
      <c r="R24" s="348"/>
      <c r="S24" s="155"/>
    </row>
    <row r="25" spans="2:20" s="37" customFormat="1" ht="15" customHeight="1" x14ac:dyDescent="0.25">
      <c r="B25" s="36"/>
      <c r="C25" s="36"/>
      <c r="D25" s="36"/>
      <c r="E25" s="36"/>
      <c r="F25" s="36"/>
      <c r="G25" s="36"/>
      <c r="H25" s="36"/>
      <c r="I25" s="36"/>
      <c r="J25" s="36"/>
      <c r="K25" s="36"/>
      <c r="L25" s="36"/>
      <c r="M25" s="36"/>
      <c r="N25" s="36"/>
      <c r="O25" s="36"/>
      <c r="P25" s="36"/>
      <c r="Q25" s="36"/>
      <c r="R25" s="36"/>
      <c r="S25" s="36"/>
    </row>
    <row r="26" spans="2:20" ht="15" customHeight="1" x14ac:dyDescent="0.25">
      <c r="B26" s="236" t="s">
        <v>5</v>
      </c>
      <c r="C26" s="234"/>
      <c r="D26" s="4"/>
      <c r="E26" s="4"/>
      <c r="F26" s="4"/>
      <c r="G26" s="234"/>
      <c r="H26" s="296" t="s">
        <v>74</v>
      </c>
      <c r="I26" s="296"/>
      <c r="J26" s="296"/>
      <c r="K26" s="4"/>
      <c r="L26" s="296" t="s">
        <v>76</v>
      </c>
      <c r="M26" s="296"/>
      <c r="N26" s="296"/>
      <c r="O26" s="4"/>
      <c r="P26" s="4"/>
      <c r="Q26" s="4"/>
      <c r="R26" s="4"/>
    </row>
    <row r="27" spans="2:20" ht="15" customHeight="1" x14ac:dyDescent="0.25">
      <c r="B27" s="241" t="s">
        <v>84</v>
      </c>
      <c r="C27" s="242"/>
      <c r="D27" s="242"/>
      <c r="E27" s="242"/>
      <c r="F27" s="242"/>
      <c r="G27" s="242"/>
      <c r="H27" s="294">
        <f>RateTable!C6*$D$14</f>
        <v>393.99360000000001</v>
      </c>
      <c r="I27" s="294"/>
      <c r="J27" s="294"/>
      <c r="K27" s="242"/>
      <c r="L27" s="294">
        <f>RateTable!G6*$D$14</f>
        <v>406.22400000000005</v>
      </c>
      <c r="M27" s="294"/>
      <c r="N27" s="294"/>
      <c r="O27" s="243"/>
      <c r="P27" s="243"/>
      <c r="Q27" s="243"/>
      <c r="R27" s="242"/>
    </row>
    <row r="28" spans="2:20" ht="15" customHeight="1" x14ac:dyDescent="0.25">
      <c r="B28" s="244" t="s">
        <v>81</v>
      </c>
      <c r="C28" s="4"/>
      <c r="D28" s="4"/>
      <c r="E28" s="4"/>
      <c r="F28" s="4"/>
      <c r="G28" s="4"/>
      <c r="H28" s="297">
        <f>RateTable!C7*$D$14</f>
        <v>307.63200000000001</v>
      </c>
      <c r="I28" s="297"/>
      <c r="J28" s="297"/>
      <c r="K28" s="4"/>
      <c r="L28" s="297">
        <f>RateTable!G7*$D$14</f>
        <v>318.61439999999999</v>
      </c>
      <c r="M28" s="297"/>
      <c r="N28" s="297"/>
      <c r="O28" s="4"/>
      <c r="P28" s="4"/>
      <c r="Q28" s="4"/>
      <c r="R28" s="4"/>
    </row>
    <row r="29" spans="2:20" ht="15" customHeight="1" x14ac:dyDescent="0.25">
      <c r="B29" s="241" t="s">
        <v>82</v>
      </c>
      <c r="C29" s="242"/>
      <c r="D29" s="242"/>
      <c r="E29" s="242"/>
      <c r="F29" s="242"/>
      <c r="G29" s="233"/>
      <c r="H29" s="294">
        <f>RateTable!C8*$D$14</f>
        <v>256.08960000000002</v>
      </c>
      <c r="I29" s="294"/>
      <c r="J29" s="294"/>
      <c r="K29" s="242"/>
      <c r="L29" s="294">
        <f>RateTable!G8*$D$14</f>
        <v>266.32320000000004</v>
      </c>
      <c r="M29" s="294"/>
      <c r="N29" s="294"/>
      <c r="O29" s="243"/>
      <c r="P29" s="243"/>
      <c r="Q29" s="243"/>
      <c r="R29" s="242"/>
    </row>
    <row r="30" spans="2:20" ht="17.25" customHeight="1" x14ac:dyDescent="0.25">
      <c r="B30" s="97"/>
      <c r="C30" s="98"/>
      <c r="D30" s="98"/>
      <c r="E30" s="98"/>
      <c r="F30" s="98"/>
      <c r="G30" s="37"/>
      <c r="H30" s="99"/>
      <c r="I30" s="99"/>
      <c r="J30" s="95"/>
      <c r="K30" s="95"/>
      <c r="L30" s="293" t="s">
        <v>153</v>
      </c>
      <c r="M30" s="293"/>
      <c r="N30" s="293"/>
      <c r="O30" s="293"/>
      <c r="P30" s="293"/>
      <c r="Q30" s="293"/>
      <c r="R30" s="293"/>
      <c r="S30" s="293"/>
    </row>
    <row r="31" spans="2:20" ht="12" customHeight="1" x14ac:dyDescent="0.25">
      <c r="C31" s="98"/>
      <c r="D31" s="98"/>
      <c r="E31" s="98"/>
      <c r="F31" s="98"/>
      <c r="G31" s="37"/>
      <c r="H31" s="99"/>
      <c r="Q31" s="100"/>
      <c r="R31" s="100"/>
      <c r="S31" s="95"/>
    </row>
    <row r="32" spans="2:20" ht="13.65" customHeight="1" x14ac:dyDescent="0.25">
      <c r="B32" s="236" t="s">
        <v>111</v>
      </c>
      <c r="C32" s="98"/>
      <c r="E32" s="245" t="s">
        <v>162</v>
      </c>
      <c r="F32" s="98"/>
      <c r="G32" s="37"/>
      <c r="H32" s="99"/>
      <c r="I32" s="99"/>
      <c r="J32" s="95"/>
      <c r="K32" s="95"/>
      <c r="L32" s="100"/>
      <c r="M32" s="100"/>
      <c r="N32" s="100"/>
      <c r="O32" s="95"/>
      <c r="P32" s="95"/>
      <c r="Q32" s="100"/>
      <c r="R32" s="100"/>
      <c r="S32" s="95"/>
    </row>
    <row r="33" spans="2:20" ht="4.6500000000000004" hidden="1" customHeight="1" x14ac:dyDescent="0.25">
      <c r="B33" s="212"/>
      <c r="C33" s="98"/>
      <c r="E33" s="235"/>
      <c r="F33" s="98"/>
      <c r="G33" s="37"/>
      <c r="H33" s="99"/>
      <c r="I33" s="99"/>
      <c r="J33" s="95"/>
      <c r="K33" s="95"/>
      <c r="L33" s="100"/>
      <c r="M33" s="100"/>
      <c r="N33" s="100"/>
      <c r="O33" s="95"/>
      <c r="P33" s="95"/>
      <c r="Q33" s="100"/>
      <c r="R33" s="100"/>
      <c r="S33" s="95"/>
    </row>
    <row r="34" spans="2:20" ht="4.6500000000000004" customHeight="1" x14ac:dyDescent="0.25">
      <c r="B34" s="212"/>
      <c r="C34" s="98"/>
      <c r="E34" s="235"/>
      <c r="F34" s="98"/>
      <c r="G34" s="37"/>
      <c r="H34" s="99"/>
      <c r="I34" s="99"/>
      <c r="J34" s="95"/>
      <c r="K34" s="95"/>
      <c r="L34" s="100"/>
      <c r="M34" s="100"/>
      <c r="N34" s="100"/>
      <c r="O34" s="95"/>
      <c r="P34" s="95"/>
      <c r="Q34" s="100"/>
      <c r="R34" s="100"/>
      <c r="S34" s="95"/>
    </row>
    <row r="35" spans="2:20" ht="12" customHeight="1" x14ac:dyDescent="0.25">
      <c r="B35" s="236" t="s">
        <v>158</v>
      </c>
      <c r="C35" s="98"/>
      <c r="E35" s="245" t="s">
        <v>159</v>
      </c>
      <c r="F35" s="98"/>
      <c r="G35" s="37"/>
      <c r="H35" s="99"/>
      <c r="I35" s="99"/>
      <c r="J35" s="95"/>
      <c r="N35" s="229"/>
      <c r="O35" s="230"/>
      <c r="P35" s="230"/>
      <c r="Q35" s="230"/>
      <c r="R35" s="230"/>
      <c r="S35" s="95"/>
    </row>
    <row r="36" spans="2:20" ht="4.6500000000000004" customHeight="1" x14ac:dyDescent="0.25">
      <c r="B36" s="238"/>
      <c r="C36" s="98"/>
      <c r="E36" s="235"/>
      <c r="F36" s="98"/>
      <c r="G36" s="37"/>
      <c r="H36" s="99"/>
      <c r="I36" s="99"/>
      <c r="J36" s="95"/>
      <c r="K36" s="95"/>
      <c r="L36" s="100"/>
      <c r="M36" s="100"/>
      <c r="N36" s="100"/>
      <c r="O36" s="95"/>
      <c r="P36" s="95"/>
      <c r="Q36" s="100"/>
      <c r="R36" s="100"/>
      <c r="S36" s="95"/>
    </row>
    <row r="37" spans="2:20" ht="12" customHeight="1" x14ac:dyDescent="0.25">
      <c r="B37" s="239" t="s">
        <v>174</v>
      </c>
      <c r="C37" s="69"/>
      <c r="E37" s="240" t="s">
        <v>184</v>
      </c>
      <c r="F37" s="71"/>
      <c r="H37" s="99"/>
      <c r="I37" s="99"/>
      <c r="J37" s="95"/>
      <c r="K37" s="95"/>
      <c r="L37" s="100"/>
      <c r="M37" s="100"/>
      <c r="N37" s="100"/>
      <c r="O37" s="95"/>
      <c r="P37" s="95"/>
      <c r="Q37" s="100"/>
      <c r="R37" s="100"/>
      <c r="S37" s="95"/>
    </row>
    <row r="38" spans="2:20" ht="3.75" customHeight="1" x14ac:dyDescent="0.25">
      <c r="B38" s="239"/>
      <c r="C38" s="69"/>
      <c r="E38" s="240"/>
      <c r="F38" s="71"/>
      <c r="H38" s="99"/>
      <c r="I38" s="99"/>
      <c r="J38" s="95"/>
      <c r="K38" s="95"/>
      <c r="L38" s="100"/>
      <c r="M38" s="100"/>
      <c r="N38" s="100"/>
      <c r="O38" s="95"/>
      <c r="P38" s="95"/>
      <c r="Q38" s="100"/>
      <c r="R38" s="100"/>
      <c r="S38" s="95"/>
    </row>
    <row r="39" spans="2:20" ht="12" customHeight="1" x14ac:dyDescent="0.25">
      <c r="B39" s="239" t="s">
        <v>157</v>
      </c>
      <c r="C39" s="69"/>
      <c r="E39" s="240" t="s">
        <v>176</v>
      </c>
      <c r="F39" s="71"/>
      <c r="H39" s="99"/>
      <c r="I39" s="99"/>
      <c r="J39" s="95"/>
      <c r="K39" s="95"/>
      <c r="L39" s="100"/>
      <c r="M39" s="100"/>
      <c r="N39" s="100"/>
      <c r="O39" s="95"/>
      <c r="P39" s="95"/>
      <c r="Q39" s="100"/>
      <c r="R39" s="100"/>
      <c r="S39" s="95"/>
    </row>
    <row r="40" spans="2:20" ht="12" customHeight="1" x14ac:dyDescent="0.25">
      <c r="B40" s="70"/>
      <c r="C40" s="69"/>
      <c r="D40" s="71"/>
      <c r="E40" s="71"/>
      <c r="F40" s="71"/>
      <c r="H40" s="99"/>
      <c r="I40" s="99"/>
      <c r="J40" s="95"/>
      <c r="K40" s="95"/>
      <c r="L40" s="100"/>
      <c r="M40" s="100"/>
      <c r="N40" s="100"/>
      <c r="O40" s="95"/>
      <c r="P40" s="95"/>
      <c r="Q40" s="100"/>
      <c r="R40" s="100"/>
      <c r="S40" s="95"/>
    </row>
    <row r="41" spans="2:20" ht="12" customHeight="1" x14ac:dyDescent="0.25">
      <c r="B41" s="70"/>
      <c r="C41" s="69"/>
      <c r="D41" s="71"/>
      <c r="E41" s="71"/>
      <c r="F41" s="71"/>
      <c r="H41" s="99"/>
      <c r="I41" s="99"/>
      <c r="J41" s="95"/>
      <c r="K41" s="95"/>
      <c r="L41" s="100"/>
      <c r="M41" s="100"/>
      <c r="N41" s="100"/>
      <c r="O41" s="95"/>
      <c r="P41" s="95"/>
      <c r="Q41" s="100"/>
      <c r="R41" s="100"/>
      <c r="S41" s="95"/>
    </row>
    <row r="42" spans="2:20" ht="10.5" customHeight="1" x14ac:dyDescent="0.25">
      <c r="R42" s="100"/>
      <c r="S42" s="95"/>
    </row>
    <row r="43" spans="2:20" ht="3" customHeight="1" x14ac:dyDescent="0.25"/>
    <row r="44" spans="2:20" ht="5.25" customHeight="1" x14ac:dyDescent="0.25"/>
    <row r="45" spans="2:20" ht="18" customHeight="1" x14ac:dyDescent="0.3">
      <c r="E45" s="286" t="s">
        <v>154</v>
      </c>
      <c r="F45" s="286"/>
      <c r="G45" s="286"/>
      <c r="H45" s="286"/>
      <c r="I45" s="286"/>
      <c r="J45" s="286"/>
      <c r="K45" s="286"/>
      <c r="L45" s="286"/>
      <c r="M45" s="286"/>
      <c r="N45" s="286"/>
      <c r="O45" s="286"/>
      <c r="P45" s="286"/>
      <c r="Q45" s="286"/>
      <c r="R45" s="286"/>
      <c r="S45" s="286"/>
      <c r="T45" s="286"/>
    </row>
    <row r="46" spans="2:20" ht="4.6500000000000004" customHeight="1" x14ac:dyDescent="0.25"/>
    <row r="47" spans="2:20" ht="5.25" customHeight="1" x14ac:dyDescent="0.25">
      <c r="B47" s="97"/>
      <c r="C47" s="98"/>
      <c r="D47" s="98"/>
      <c r="E47" s="98"/>
      <c r="F47" s="98"/>
      <c r="G47" s="37"/>
      <c r="H47" s="99"/>
      <c r="I47" s="99"/>
      <c r="J47" s="95"/>
      <c r="K47" s="95"/>
      <c r="L47" s="100"/>
      <c r="M47" s="100"/>
      <c r="N47" s="100"/>
      <c r="O47" s="95"/>
      <c r="P47" s="95"/>
      <c r="Q47" s="100"/>
      <c r="R47" s="100"/>
      <c r="S47" s="95"/>
    </row>
    <row r="48" spans="2:20" s="38" customFormat="1" ht="12" customHeight="1" x14ac:dyDescent="0.25">
      <c r="B48" s="6"/>
      <c r="C48" s="70"/>
      <c r="D48" s="37"/>
      <c r="E48" s="71"/>
      <c r="F48" s="71"/>
      <c r="G48" s="71"/>
      <c r="H48" s="71"/>
      <c r="I48" s="226"/>
      <c r="J48" s="227" t="s">
        <v>168</v>
      </c>
      <c r="L48" s="228"/>
      <c r="M48" s="70"/>
      <c r="N48" s="70"/>
      <c r="O48" s="100"/>
      <c r="P48" s="95"/>
      <c r="Q48" s="95"/>
      <c r="R48" s="100"/>
      <c r="S48" s="100"/>
      <c r="T48" s="95"/>
    </row>
    <row r="49" spans="2:20" s="38" customFormat="1" ht="12.75" customHeight="1" x14ac:dyDescent="0.25">
      <c r="B49" s="6"/>
      <c r="C49" s="70"/>
      <c r="D49" s="37"/>
      <c r="E49" s="71"/>
      <c r="F49" s="71"/>
      <c r="H49" s="71"/>
      <c r="I49" s="226"/>
      <c r="J49" s="227" t="s">
        <v>169</v>
      </c>
      <c r="L49" s="228"/>
      <c r="M49" s="70"/>
      <c r="N49" s="70"/>
      <c r="O49" s="100"/>
      <c r="P49" s="95"/>
      <c r="Q49" s="95"/>
      <c r="R49" s="100"/>
      <c r="S49" s="100"/>
      <c r="T49" s="95"/>
    </row>
    <row r="50" spans="2:20" ht="12" customHeight="1" x14ac:dyDescent="0.25">
      <c r="C50" s="70"/>
      <c r="D50" s="37"/>
      <c r="E50" s="71"/>
      <c r="F50" s="71"/>
      <c r="G50" s="71"/>
      <c r="H50" s="71"/>
      <c r="I50" s="226"/>
      <c r="J50" s="227" t="s">
        <v>167</v>
      </c>
      <c r="L50" s="228"/>
      <c r="M50" s="70"/>
      <c r="N50" s="70"/>
      <c r="O50" s="100"/>
      <c r="P50" s="95"/>
      <c r="Q50" s="95"/>
      <c r="R50" s="100"/>
      <c r="S50" s="100"/>
      <c r="T50" s="95"/>
    </row>
    <row r="51" spans="2:20" ht="17.25" customHeight="1" x14ac:dyDescent="0.25">
      <c r="C51" s="70"/>
      <c r="D51" s="69"/>
      <c r="E51" s="71"/>
      <c r="F51" s="71"/>
      <c r="G51" s="71"/>
      <c r="I51" s="99"/>
      <c r="J51" s="99"/>
      <c r="K51" s="95"/>
      <c r="L51" s="95"/>
      <c r="M51" s="100"/>
      <c r="N51" s="100"/>
      <c r="O51" s="100"/>
      <c r="P51" s="95"/>
      <c r="Q51" s="95"/>
      <c r="R51" s="100"/>
      <c r="S51" s="100"/>
      <c r="T51" s="95"/>
    </row>
    <row r="52" spans="2:20" ht="17.25" customHeight="1" x14ac:dyDescent="0.3">
      <c r="B52" s="162"/>
      <c r="C52" s="162"/>
      <c r="D52" s="162"/>
      <c r="E52" s="162"/>
      <c r="F52" s="162"/>
      <c r="G52" s="162"/>
      <c r="H52" s="162"/>
      <c r="I52" s="162"/>
      <c r="J52" s="162"/>
      <c r="K52" s="162"/>
      <c r="L52" s="162"/>
      <c r="M52" s="162"/>
      <c r="N52" s="162"/>
      <c r="O52" s="162"/>
      <c r="P52" s="162"/>
      <c r="Q52" s="162"/>
      <c r="R52" s="158"/>
      <c r="S52" s="158"/>
    </row>
    <row r="53" spans="2:20" ht="13.8" x14ac:dyDescent="0.25">
      <c r="B53" s="284" t="s">
        <v>182</v>
      </c>
      <c r="C53" s="284"/>
      <c r="D53" s="284"/>
      <c r="E53" s="284"/>
      <c r="F53" s="284"/>
      <c r="G53" s="284"/>
      <c r="H53" s="284"/>
      <c r="I53" s="284"/>
      <c r="J53" s="284"/>
      <c r="K53" s="284"/>
      <c r="L53" s="284"/>
      <c r="M53" s="284"/>
      <c r="N53" s="284"/>
      <c r="O53" s="284"/>
      <c r="P53" s="284"/>
      <c r="Q53" s="284"/>
      <c r="R53" s="4"/>
    </row>
    <row r="54" spans="2:20" ht="13.8" x14ac:dyDescent="0.25">
      <c r="B54" s="284" t="s">
        <v>152</v>
      </c>
      <c r="C54" s="284"/>
      <c r="D54" s="284"/>
      <c r="E54" s="284"/>
      <c r="F54" s="284"/>
      <c r="G54" s="284"/>
      <c r="H54" s="284"/>
      <c r="I54" s="284"/>
      <c r="J54" s="284"/>
      <c r="K54" s="284"/>
      <c r="L54" s="284"/>
      <c r="M54" s="284"/>
      <c r="N54" s="284"/>
      <c r="O54" s="284"/>
      <c r="P54" s="284"/>
      <c r="Q54" s="284"/>
      <c r="R54" s="284"/>
    </row>
    <row r="55" spans="2:20" ht="13.8" x14ac:dyDescent="0.25">
      <c r="B55" s="215"/>
      <c r="C55" s="215"/>
      <c r="D55" s="215"/>
      <c r="E55" s="215"/>
      <c r="F55" s="215"/>
      <c r="G55" s="215"/>
      <c r="H55" s="215"/>
      <c r="I55" s="215"/>
      <c r="J55" s="215"/>
      <c r="K55" s="215"/>
      <c r="L55" s="215"/>
      <c r="M55" s="215"/>
      <c r="N55" s="215"/>
      <c r="O55" s="215"/>
      <c r="P55" s="215"/>
      <c r="Q55" s="215"/>
      <c r="R55" s="215"/>
    </row>
    <row r="56" spans="2:20" ht="13.8" x14ac:dyDescent="0.25">
      <c r="B56" s="215"/>
      <c r="C56" s="215"/>
      <c r="D56" s="215"/>
      <c r="E56" s="215"/>
      <c r="F56" s="215"/>
      <c r="G56" s="215"/>
      <c r="H56" s="215"/>
      <c r="I56" s="215"/>
      <c r="J56" s="215"/>
      <c r="K56" s="215"/>
      <c r="L56" s="215"/>
      <c r="M56" s="215"/>
      <c r="N56" s="215"/>
      <c r="O56" s="215"/>
      <c r="P56" s="215"/>
      <c r="Q56" s="215"/>
      <c r="R56" s="215"/>
    </row>
    <row r="59" spans="2:20" s="12" customFormat="1" x14ac:dyDescent="0.25"/>
    <row r="60" spans="2:20" s="12" customFormat="1" x14ac:dyDescent="0.25"/>
    <row r="61" spans="2:20" ht="17.399999999999999" x14ac:dyDescent="0.3">
      <c r="B61" s="287" t="s">
        <v>170</v>
      </c>
      <c r="C61" s="287"/>
      <c r="D61" s="287"/>
      <c r="E61" s="287"/>
      <c r="F61" s="287"/>
      <c r="G61" s="287"/>
      <c r="H61" s="287"/>
      <c r="I61" s="287"/>
      <c r="J61" s="287"/>
      <c r="K61" s="287"/>
      <c r="L61" s="287"/>
      <c r="M61" s="287"/>
      <c r="N61" s="287"/>
      <c r="O61" s="287"/>
      <c r="P61" s="287"/>
      <c r="Q61" s="287"/>
      <c r="R61" s="192"/>
    </row>
    <row r="62" spans="2:20" ht="15" customHeight="1" x14ac:dyDescent="0.3">
      <c r="B62" s="108"/>
      <c r="C62" s="108"/>
      <c r="D62" s="108"/>
      <c r="E62" s="108"/>
      <c r="F62" s="108"/>
      <c r="G62" s="108"/>
      <c r="H62" s="108"/>
      <c r="I62" s="108"/>
      <c r="J62" s="108"/>
      <c r="K62" s="108"/>
      <c r="L62" s="108"/>
      <c r="M62" s="285">
        <f ca="1">NOW()</f>
        <v>45026.51869837963</v>
      </c>
      <c r="N62" s="285"/>
      <c r="O62" s="285"/>
      <c r="P62" s="285"/>
      <c r="Q62" s="285"/>
      <c r="R62" s="193"/>
    </row>
    <row r="63" spans="2:20" ht="17.399999999999999" x14ac:dyDescent="0.3">
      <c r="B63" s="194" t="s">
        <v>3</v>
      </c>
      <c r="C63" s="195"/>
      <c r="D63" s="347">
        <f>D14</f>
        <v>12480</v>
      </c>
      <c r="E63" s="347"/>
      <c r="F63" s="347"/>
      <c r="G63" s="347"/>
      <c r="H63" s="347"/>
      <c r="I63" s="347"/>
      <c r="J63" s="26"/>
      <c r="K63" s="194"/>
      <c r="L63" s="195"/>
      <c r="R63" s="193"/>
    </row>
    <row r="64" spans="2:20" ht="17.399999999999999" x14ac:dyDescent="0.3">
      <c r="B64" s="194" t="s">
        <v>109</v>
      </c>
      <c r="C64" s="195"/>
      <c r="D64" s="330" t="str">
        <f>D15</f>
        <v>IMAET Pro</v>
      </c>
      <c r="E64" s="330"/>
      <c r="F64" s="330"/>
      <c r="G64" s="330"/>
      <c r="H64" s="330"/>
      <c r="I64" s="330"/>
      <c r="J64" s="26"/>
      <c r="K64" s="277" t="s">
        <v>28</v>
      </c>
      <c r="L64" s="277"/>
      <c r="M64" s="305" t="str">
        <f>IF(M13="","",M13)</f>
        <v/>
      </c>
      <c r="N64" s="305"/>
      <c r="O64" s="305"/>
      <c r="P64" s="305"/>
      <c r="Q64" s="305"/>
    </row>
    <row r="65" spans="2:17" x14ac:dyDescent="0.25">
      <c r="B65" s="26"/>
      <c r="C65" s="26"/>
      <c r="D65" s="26"/>
      <c r="E65" s="26"/>
      <c r="F65" s="26"/>
      <c r="G65" s="26"/>
      <c r="H65" s="26"/>
      <c r="I65" s="26"/>
      <c r="J65" s="26"/>
      <c r="K65" s="26"/>
      <c r="L65" s="26"/>
      <c r="M65" s="26"/>
      <c r="N65" s="26"/>
    </row>
    <row r="66" spans="2:17" x14ac:dyDescent="0.25">
      <c r="C66" s="196"/>
      <c r="D66" s="346" t="s">
        <v>15</v>
      </c>
      <c r="E66" s="346"/>
      <c r="F66" s="346"/>
      <c r="G66" s="196"/>
      <c r="H66" s="288" t="s">
        <v>96</v>
      </c>
      <c r="I66" s="288"/>
      <c r="J66" s="288"/>
      <c r="K66" s="197"/>
      <c r="L66" s="288" t="s">
        <v>78</v>
      </c>
      <c r="M66" s="288"/>
      <c r="N66" s="288"/>
    </row>
    <row r="67" spans="2:17" x14ac:dyDescent="0.25">
      <c r="C67" s="175"/>
      <c r="D67" s="175"/>
      <c r="E67" s="175"/>
      <c r="F67" s="175"/>
      <c r="G67" s="175"/>
      <c r="H67" s="175"/>
      <c r="I67" s="175"/>
    </row>
    <row r="68" spans="2:17" x14ac:dyDescent="0.25">
      <c r="C68" s="2"/>
      <c r="D68" s="281" t="s">
        <v>6</v>
      </c>
      <c r="E68" s="281"/>
      <c r="F68" s="281"/>
      <c r="H68" s="282">
        <f>RateTable!C6*$D$14</f>
        <v>393.99360000000001</v>
      </c>
      <c r="I68" s="282"/>
      <c r="J68" s="282"/>
      <c r="K68" s="198"/>
      <c r="L68" s="282">
        <f>RateTable!G6*$D$14</f>
        <v>406.22400000000005</v>
      </c>
      <c r="M68" s="282"/>
      <c r="N68" s="282"/>
    </row>
    <row r="69" spans="2:17" x14ac:dyDescent="0.25">
      <c r="C69" s="2"/>
      <c r="D69" s="281" t="s">
        <v>7</v>
      </c>
      <c r="E69" s="281"/>
      <c r="F69" s="281"/>
      <c r="H69" s="282">
        <f>RateTable!C7*$D$14</f>
        <v>307.63200000000001</v>
      </c>
      <c r="I69" s="282"/>
      <c r="J69" s="282"/>
      <c r="K69" s="198"/>
      <c r="L69" s="282">
        <f>RateTable!G7*$D$14</f>
        <v>318.61439999999999</v>
      </c>
      <c r="M69" s="282"/>
      <c r="N69" s="282"/>
    </row>
    <row r="70" spans="2:17" x14ac:dyDescent="0.25">
      <c r="C70" s="2"/>
      <c r="D70" s="281" t="s">
        <v>8</v>
      </c>
      <c r="E70" s="281"/>
      <c r="F70" s="281"/>
      <c r="H70" s="282">
        <f>RateTable!C8*$D$14</f>
        <v>256.08960000000002</v>
      </c>
      <c r="I70" s="282"/>
      <c r="J70" s="282"/>
      <c r="K70" s="198"/>
      <c r="L70" s="282">
        <f>RateTable!G8*$D$14</f>
        <v>266.32320000000004</v>
      </c>
      <c r="M70" s="282"/>
      <c r="N70" s="282"/>
    </row>
    <row r="71" spans="2:17" x14ac:dyDescent="0.25">
      <c r="B71" s="26"/>
      <c r="C71" s="26"/>
      <c r="D71" s="26"/>
      <c r="E71" s="26"/>
      <c r="F71" s="26"/>
      <c r="G71" s="26"/>
      <c r="H71" s="26"/>
      <c r="I71" s="26"/>
      <c r="J71" s="26"/>
      <c r="K71" s="26"/>
      <c r="L71" s="26"/>
      <c r="M71" s="26"/>
      <c r="N71" s="26"/>
    </row>
    <row r="72" spans="2:17" ht="27" customHeight="1" x14ac:dyDescent="0.25">
      <c r="B72" s="283" t="s">
        <v>23</v>
      </c>
      <c r="C72" s="283"/>
      <c r="D72" s="283"/>
      <c r="E72" s="283"/>
      <c r="F72" s="283"/>
      <c r="H72" s="280" t="s">
        <v>18</v>
      </c>
      <c r="I72" s="280"/>
      <c r="J72" s="280"/>
      <c r="L72" s="280" t="s">
        <v>19</v>
      </c>
      <c r="M72" s="280"/>
      <c r="O72" s="280" t="s">
        <v>140</v>
      </c>
      <c r="P72" s="280"/>
      <c r="Q72" s="280"/>
    </row>
    <row r="73" spans="2:17" x14ac:dyDescent="0.25">
      <c r="B73" s="26"/>
      <c r="C73" s="26"/>
      <c r="D73" s="26"/>
      <c r="E73" s="26"/>
      <c r="F73" s="26"/>
      <c r="G73" s="26"/>
      <c r="H73" s="26"/>
      <c r="I73" s="26"/>
      <c r="J73" s="26"/>
      <c r="L73" s="26"/>
      <c r="O73" s="26"/>
      <c r="P73" s="26"/>
    </row>
    <row r="74" spans="2:17" x14ac:dyDescent="0.25">
      <c r="B74" s="279" t="s">
        <v>183</v>
      </c>
      <c r="C74" s="279"/>
      <c r="D74" s="279"/>
      <c r="E74" s="279"/>
      <c r="F74" s="279"/>
      <c r="H74" s="274">
        <v>80</v>
      </c>
      <c r="I74" s="274"/>
      <c r="J74" s="274"/>
      <c r="L74" s="275">
        <v>38</v>
      </c>
      <c r="M74" s="276"/>
      <c r="N74" s="159"/>
      <c r="O74" s="326">
        <f>H74*L74</f>
        <v>3040</v>
      </c>
      <c r="P74" s="326"/>
      <c r="Q74" s="326"/>
    </row>
    <row r="75" spans="2:17" x14ac:dyDescent="0.25">
      <c r="B75" s="279"/>
      <c r="C75" s="279"/>
      <c r="D75" s="279"/>
      <c r="E75" s="279"/>
      <c r="F75" s="279"/>
      <c r="H75" s="274"/>
      <c r="I75" s="274"/>
      <c r="J75" s="274"/>
      <c r="L75" s="275"/>
      <c r="M75" s="276"/>
      <c r="N75" s="159"/>
      <c r="O75" s="326">
        <f>H75*L75</f>
        <v>0</v>
      </c>
      <c r="P75" s="326"/>
      <c r="Q75" s="326"/>
    </row>
    <row r="76" spans="2:17" x14ac:dyDescent="0.25">
      <c r="B76" s="279"/>
      <c r="C76" s="279"/>
      <c r="D76" s="279"/>
      <c r="E76" s="279"/>
      <c r="F76" s="279"/>
      <c r="H76" s="274"/>
      <c r="I76" s="274"/>
      <c r="J76" s="274"/>
      <c r="K76" s="12"/>
      <c r="L76" s="328"/>
      <c r="M76" s="328"/>
      <c r="N76" s="159"/>
      <c r="O76" s="326">
        <f>H76*L76</f>
        <v>0</v>
      </c>
      <c r="P76" s="326"/>
      <c r="Q76" s="326"/>
    </row>
    <row r="77" spans="2:17" ht="29.25" customHeight="1" x14ac:dyDescent="0.25">
      <c r="B77" s="329" t="s">
        <v>142</v>
      </c>
      <c r="C77" s="329"/>
      <c r="D77" s="329"/>
      <c r="E77" s="329"/>
      <c r="F77" s="329"/>
      <c r="H77" s="278" t="s">
        <v>139</v>
      </c>
      <c r="I77" s="278"/>
      <c r="J77" s="278"/>
      <c r="L77" s="278" t="s">
        <v>117</v>
      </c>
      <c r="M77" s="278"/>
      <c r="O77" s="278" t="s">
        <v>141</v>
      </c>
      <c r="P77" s="278"/>
      <c r="Q77" s="278"/>
    </row>
    <row r="78" spans="2:17" ht="12.75" customHeight="1" x14ac:dyDescent="0.25">
      <c r="G78" s="199"/>
    </row>
    <row r="79" spans="2:17" x14ac:dyDescent="0.25">
      <c r="B79" s="279"/>
      <c r="C79" s="279"/>
      <c r="D79" s="279"/>
      <c r="E79" s="279"/>
      <c r="F79" s="279"/>
      <c r="H79" s="274"/>
      <c r="I79" s="274"/>
      <c r="J79" s="274"/>
      <c r="L79" s="275"/>
      <c r="M79" s="276"/>
      <c r="N79" s="159"/>
      <c r="O79" s="326">
        <f>H79*L79</f>
        <v>0</v>
      </c>
      <c r="P79" s="326"/>
      <c r="Q79" s="326"/>
    </row>
    <row r="80" spans="2:17" x14ac:dyDescent="0.25">
      <c r="B80" s="279"/>
      <c r="C80" s="279"/>
      <c r="D80" s="279"/>
      <c r="E80" s="279"/>
      <c r="F80" s="279"/>
      <c r="H80" s="274"/>
      <c r="I80" s="274"/>
      <c r="J80" s="274"/>
      <c r="L80" s="275"/>
      <c r="M80" s="276"/>
      <c r="N80" s="159"/>
      <c r="O80" s="326">
        <f>H80*L80</f>
        <v>0</v>
      </c>
      <c r="P80" s="326"/>
      <c r="Q80" s="326"/>
    </row>
    <row r="81" spans="2:17" x14ac:dyDescent="0.25">
      <c r="B81" s="279"/>
      <c r="C81" s="279"/>
      <c r="D81" s="279"/>
      <c r="E81" s="279"/>
      <c r="F81" s="279"/>
      <c r="H81" s="274"/>
      <c r="I81" s="274"/>
      <c r="J81" s="274"/>
      <c r="L81" s="275"/>
      <c r="M81" s="276"/>
      <c r="N81" s="159"/>
      <c r="O81" s="326">
        <f>H81*L81</f>
        <v>0</v>
      </c>
      <c r="P81" s="326"/>
      <c r="Q81" s="326"/>
    </row>
    <row r="82" spans="2:17" x14ac:dyDescent="0.25">
      <c r="B82" s="279"/>
      <c r="C82" s="279"/>
      <c r="D82" s="279"/>
      <c r="E82" s="279"/>
      <c r="F82" s="279"/>
      <c r="H82" s="274"/>
      <c r="I82" s="274"/>
      <c r="J82" s="274"/>
      <c r="L82" s="275"/>
      <c r="M82" s="276"/>
      <c r="N82" s="159"/>
      <c r="O82" s="326">
        <f>H82*L82</f>
        <v>0</v>
      </c>
      <c r="P82" s="326"/>
      <c r="Q82" s="326"/>
    </row>
    <row r="83" spans="2:17" x14ac:dyDescent="0.25">
      <c r="B83" s="2"/>
      <c r="C83" s="2"/>
      <c r="D83" s="2"/>
      <c r="E83" s="2"/>
      <c r="F83" s="2"/>
      <c r="G83" s="2"/>
      <c r="H83" s="2"/>
      <c r="I83" s="2"/>
      <c r="J83" s="2"/>
      <c r="K83" s="2"/>
      <c r="L83" s="2"/>
      <c r="M83" s="2"/>
      <c r="N83" s="2"/>
    </row>
    <row r="84" spans="2:17" ht="14.25" customHeight="1" x14ac:dyDescent="0.25">
      <c r="B84" s="2"/>
      <c r="C84" s="2"/>
      <c r="G84" s="200"/>
      <c r="H84" s="277" t="s">
        <v>22</v>
      </c>
      <c r="I84" s="277"/>
      <c r="J84" s="277"/>
      <c r="K84" s="277"/>
      <c r="L84" s="277"/>
      <c r="M84" s="277"/>
      <c r="N84" s="201"/>
      <c r="O84" s="327">
        <f>SUM(O74:O82)</f>
        <v>3040</v>
      </c>
      <c r="P84" s="327"/>
      <c r="Q84" s="327"/>
    </row>
    <row r="85" spans="2:17" x14ac:dyDescent="0.25">
      <c r="B85" s="26"/>
      <c r="C85" s="26"/>
      <c r="D85" s="26"/>
      <c r="E85" s="26"/>
      <c r="F85" s="26"/>
      <c r="G85" s="26"/>
      <c r="H85" s="26"/>
      <c r="I85" s="26"/>
      <c r="J85" s="26"/>
      <c r="K85" s="26"/>
      <c r="L85" s="26"/>
      <c r="M85" s="26"/>
      <c r="N85" s="26"/>
    </row>
    <row r="86" spans="2:17" x14ac:dyDescent="0.25">
      <c r="B86" s="202" t="s">
        <v>163</v>
      </c>
      <c r="C86" s="203"/>
      <c r="D86" s="202"/>
      <c r="E86" s="202"/>
      <c r="F86" s="202"/>
      <c r="G86" s="203"/>
      <c r="H86" s="271" t="s">
        <v>6</v>
      </c>
      <c r="I86" s="271"/>
      <c r="J86" s="271"/>
      <c r="K86" s="203"/>
      <c r="L86" s="271" t="s">
        <v>81</v>
      </c>
      <c r="M86" s="271"/>
      <c r="N86" s="204"/>
      <c r="O86" s="271" t="s">
        <v>82</v>
      </c>
      <c r="P86" s="271"/>
      <c r="Q86" s="271"/>
    </row>
    <row r="87" spans="2:17" x14ac:dyDescent="0.25">
      <c r="B87" s="1"/>
      <c r="D87" s="2"/>
      <c r="E87" s="2"/>
      <c r="F87" s="2"/>
      <c r="H87" s="175"/>
      <c r="I87" s="175"/>
      <c r="L87" s="175"/>
      <c r="M87" s="175"/>
      <c r="N87" s="175"/>
      <c r="O87" s="175"/>
      <c r="P87" s="175"/>
    </row>
    <row r="88" spans="2:17" x14ac:dyDescent="0.25">
      <c r="B88" s="1" t="s">
        <v>24</v>
      </c>
      <c r="D88" s="2"/>
      <c r="E88" s="2"/>
      <c r="F88" s="2"/>
      <c r="H88" s="303">
        <f>$O$84-H68</f>
        <v>2646.0064000000002</v>
      </c>
      <c r="I88" s="303"/>
      <c r="J88" s="303"/>
      <c r="L88" s="272">
        <f>$O$84-H69</f>
        <v>2732.3679999999999</v>
      </c>
      <c r="M88" s="273"/>
      <c r="N88" s="175"/>
      <c r="O88" s="272">
        <f>$O$84-H70</f>
        <v>2783.9103999999998</v>
      </c>
      <c r="P88" s="311"/>
      <c r="Q88" s="273"/>
    </row>
    <row r="89" spans="2:17" x14ac:dyDescent="0.25">
      <c r="B89" s="1"/>
      <c r="D89" s="2"/>
      <c r="E89" s="2"/>
      <c r="F89" s="2"/>
      <c r="H89" s="188"/>
      <c r="I89" s="188"/>
      <c r="L89" s="188"/>
      <c r="M89" s="175"/>
      <c r="N89" s="175"/>
      <c r="O89" s="188"/>
      <c r="P89" s="188"/>
    </row>
    <row r="90" spans="2:17" x14ac:dyDescent="0.25">
      <c r="B90" s="1" t="s">
        <v>25</v>
      </c>
      <c r="D90" s="2"/>
      <c r="E90" s="2"/>
      <c r="F90" s="2"/>
      <c r="H90" s="303">
        <f>H88*12</f>
        <v>31752.076800000003</v>
      </c>
      <c r="I90" s="303"/>
      <c r="J90" s="303"/>
      <c r="L90" s="272">
        <f>L88*12</f>
        <v>32788.415999999997</v>
      </c>
      <c r="M90" s="273"/>
      <c r="N90" s="175"/>
      <c r="O90" s="272">
        <f>O88*12</f>
        <v>33406.924799999993</v>
      </c>
      <c r="P90" s="311"/>
      <c r="Q90" s="273"/>
    </row>
    <row r="91" spans="2:17" x14ac:dyDescent="0.25">
      <c r="B91" s="1"/>
      <c r="D91" s="2"/>
      <c r="E91" s="2"/>
      <c r="F91" s="2"/>
      <c r="H91" s="188"/>
      <c r="I91" s="188"/>
      <c r="J91" s="12"/>
      <c r="L91" s="188"/>
      <c r="M91" s="175"/>
      <c r="N91" s="175"/>
      <c r="O91" s="188"/>
      <c r="P91" s="188"/>
    </row>
    <row r="92" spans="2:17" x14ac:dyDescent="0.25">
      <c r="B92" s="1" t="s">
        <v>165</v>
      </c>
      <c r="D92" s="2"/>
      <c r="E92" s="2"/>
      <c r="F92" s="2"/>
      <c r="H92" s="303">
        <f>H90*3</f>
        <v>95256.2304</v>
      </c>
      <c r="I92" s="303"/>
      <c r="J92" s="303"/>
      <c r="L92" s="272">
        <f>L90*4</f>
        <v>131153.66399999999</v>
      </c>
      <c r="M92" s="273"/>
      <c r="N92" s="175"/>
      <c r="O92" s="272">
        <f>O90*5</f>
        <v>167034.62399999995</v>
      </c>
      <c r="P92" s="311"/>
      <c r="Q92" s="273"/>
    </row>
    <row r="93" spans="2:17" x14ac:dyDescent="0.25">
      <c r="B93" s="1"/>
      <c r="D93" s="2"/>
      <c r="E93" s="2"/>
      <c r="F93" s="2"/>
      <c r="G93" s="205"/>
      <c r="H93" s="175"/>
      <c r="I93" s="175"/>
      <c r="L93" s="205"/>
      <c r="M93" s="175"/>
      <c r="N93" s="175"/>
      <c r="O93" s="205"/>
      <c r="P93" s="205"/>
    </row>
    <row r="94" spans="2:17" ht="9" customHeight="1" x14ac:dyDescent="0.25">
      <c r="B94" s="2"/>
      <c r="D94" s="2"/>
      <c r="E94" s="2"/>
      <c r="F94" s="2"/>
      <c r="G94" s="175"/>
      <c r="H94" s="175"/>
      <c r="I94" s="175"/>
      <c r="L94" s="175"/>
      <c r="M94" s="175"/>
      <c r="N94" s="175"/>
      <c r="O94" s="175"/>
      <c r="P94" s="175"/>
    </row>
    <row r="95" spans="2:17" ht="6.75" hidden="1" customHeight="1" x14ac:dyDescent="0.25">
      <c r="B95" s="202" t="s">
        <v>79</v>
      </c>
      <c r="C95" s="202"/>
      <c r="D95" s="203"/>
      <c r="E95" s="203"/>
      <c r="F95" s="203"/>
      <c r="G95" s="203"/>
      <c r="H95" s="271" t="s">
        <v>6</v>
      </c>
      <c r="I95" s="271"/>
      <c r="J95" s="271"/>
      <c r="K95" s="203"/>
      <c r="L95" s="271" t="s">
        <v>81</v>
      </c>
      <c r="M95" s="271"/>
      <c r="N95" s="204"/>
      <c r="O95" s="271" t="s">
        <v>82</v>
      </c>
      <c r="P95" s="271"/>
      <c r="Q95" s="271"/>
    </row>
    <row r="96" spans="2:17" ht="4.6500000000000004" hidden="1" customHeight="1" x14ac:dyDescent="0.25">
      <c r="B96" s="1"/>
      <c r="D96" s="2"/>
      <c r="E96" s="2"/>
      <c r="F96" s="2"/>
      <c r="H96" s="175"/>
      <c r="I96" s="175"/>
      <c r="L96" s="175"/>
      <c r="M96" s="175"/>
      <c r="N96" s="175"/>
      <c r="O96" s="175"/>
      <c r="P96" s="175"/>
    </row>
    <row r="97" spans="2:17" ht="4.6500000000000004" hidden="1" customHeight="1" x14ac:dyDescent="0.25">
      <c r="B97" s="1" t="s">
        <v>24</v>
      </c>
      <c r="D97" s="2"/>
      <c r="E97" s="2"/>
      <c r="F97" s="2"/>
      <c r="H97" s="303" t="e">
        <f>$O$84-#REF!</f>
        <v>#REF!</v>
      </c>
      <c r="I97" s="303"/>
      <c r="J97" s="303"/>
      <c r="L97" s="272" t="e">
        <f>$O$84-#REF!</f>
        <v>#REF!</v>
      </c>
      <c r="M97" s="273"/>
      <c r="N97" s="188"/>
      <c r="O97" s="272" t="e">
        <f>$O$84-#REF!</f>
        <v>#REF!</v>
      </c>
      <c r="P97" s="311"/>
      <c r="Q97" s="273"/>
    </row>
    <row r="98" spans="2:17" ht="6" hidden="1" customHeight="1" x14ac:dyDescent="0.25">
      <c r="B98" s="1"/>
      <c r="D98" s="2"/>
      <c r="E98" s="2"/>
      <c r="F98" s="2"/>
      <c r="H98" s="188"/>
      <c r="I98" s="188"/>
      <c r="J98" s="12"/>
      <c r="L98" s="188"/>
      <c r="M98" s="188"/>
      <c r="N98" s="188"/>
      <c r="O98" s="188"/>
      <c r="P98" s="188"/>
    </row>
    <row r="99" spans="2:17" ht="6" hidden="1" customHeight="1" x14ac:dyDescent="0.25">
      <c r="B99" s="1" t="s">
        <v>25</v>
      </c>
      <c r="D99" s="2"/>
      <c r="E99" s="2"/>
      <c r="F99" s="2"/>
      <c r="H99" s="303" t="e">
        <f>H97*12</f>
        <v>#REF!</v>
      </c>
      <c r="I99" s="303"/>
      <c r="J99" s="303"/>
      <c r="L99" s="272" t="e">
        <f>L97*12</f>
        <v>#REF!</v>
      </c>
      <c r="M99" s="273"/>
      <c r="N99" s="188"/>
      <c r="O99" s="272" t="e">
        <f>O97*12</f>
        <v>#REF!</v>
      </c>
      <c r="P99" s="311"/>
      <c r="Q99" s="273"/>
    </row>
    <row r="100" spans="2:17" ht="6.75" hidden="1" customHeight="1" x14ac:dyDescent="0.25">
      <c r="B100" s="1"/>
      <c r="D100" s="2"/>
      <c r="E100" s="2"/>
      <c r="F100" s="2"/>
      <c r="H100" s="188"/>
      <c r="I100" s="188"/>
      <c r="J100" s="12"/>
      <c r="L100" s="206"/>
      <c r="M100" s="188"/>
      <c r="N100" s="188"/>
      <c r="O100" s="188"/>
      <c r="P100" s="188"/>
    </row>
    <row r="101" spans="2:17" ht="6" hidden="1" customHeight="1" x14ac:dyDescent="0.25">
      <c r="B101" s="1" t="s">
        <v>26</v>
      </c>
      <c r="D101" s="2"/>
      <c r="E101" s="2"/>
      <c r="F101" s="2"/>
      <c r="H101" s="303" t="e">
        <f>H99*3</f>
        <v>#REF!</v>
      </c>
      <c r="I101" s="303"/>
      <c r="J101" s="303"/>
      <c r="L101" s="272" t="e">
        <f>L99*4</f>
        <v>#REF!</v>
      </c>
      <c r="M101" s="273"/>
      <c r="N101" s="188"/>
      <c r="O101" s="272" t="e">
        <f>O99*5</f>
        <v>#REF!</v>
      </c>
      <c r="P101" s="311"/>
      <c r="Q101" s="273"/>
    </row>
    <row r="102" spans="2:17" x14ac:dyDescent="0.25">
      <c r="B102" s="2"/>
      <c r="D102" s="2"/>
      <c r="E102" s="2"/>
      <c r="F102" s="2"/>
      <c r="G102" s="175"/>
      <c r="H102" s="175"/>
      <c r="I102" s="175"/>
      <c r="L102" s="175"/>
      <c r="M102" s="175"/>
      <c r="N102" s="175"/>
      <c r="O102" s="175"/>
      <c r="P102" s="175"/>
    </row>
    <row r="103" spans="2:17" ht="9" customHeight="1" x14ac:dyDescent="0.25">
      <c r="B103" s="2"/>
      <c r="D103" s="2"/>
      <c r="E103" s="2"/>
      <c r="F103" s="2"/>
      <c r="G103" s="175"/>
      <c r="H103" s="175"/>
      <c r="I103" s="175"/>
      <c r="L103" s="175"/>
      <c r="M103" s="175"/>
      <c r="N103" s="175"/>
      <c r="O103" s="175"/>
      <c r="P103" s="175"/>
    </row>
    <row r="104" spans="2:17" x14ac:dyDescent="0.25">
      <c r="B104" s="202" t="s">
        <v>80</v>
      </c>
      <c r="C104" s="202"/>
      <c r="D104" s="203"/>
      <c r="E104" s="203"/>
      <c r="F104" s="203"/>
      <c r="G104" s="204"/>
      <c r="H104" s="271" t="s">
        <v>6</v>
      </c>
      <c r="I104" s="271"/>
      <c r="J104" s="271"/>
      <c r="K104" s="203"/>
      <c r="L104" s="271" t="s">
        <v>81</v>
      </c>
      <c r="M104" s="271"/>
      <c r="N104" s="204"/>
      <c r="O104" s="271" t="s">
        <v>82</v>
      </c>
      <c r="P104" s="271"/>
      <c r="Q104" s="271"/>
    </row>
    <row r="105" spans="2:17" x14ac:dyDescent="0.25">
      <c r="B105" s="1"/>
      <c r="D105" s="2"/>
      <c r="E105" s="2"/>
      <c r="F105" s="2"/>
      <c r="H105" s="175"/>
      <c r="I105" s="175"/>
      <c r="L105" s="175"/>
      <c r="M105" s="175"/>
      <c r="N105" s="175"/>
      <c r="O105" s="175"/>
      <c r="P105" s="175"/>
    </row>
    <row r="106" spans="2:17" x14ac:dyDescent="0.25">
      <c r="B106" s="1" t="s">
        <v>24</v>
      </c>
      <c r="D106" s="2"/>
      <c r="E106" s="2"/>
      <c r="F106" s="2"/>
      <c r="H106" s="303">
        <f>$O$84-L68</f>
        <v>2633.7759999999998</v>
      </c>
      <c r="I106" s="303"/>
      <c r="J106" s="303"/>
      <c r="L106" s="272">
        <f>$O$84-L69</f>
        <v>2721.3856000000001</v>
      </c>
      <c r="M106" s="273"/>
      <c r="N106" s="188"/>
      <c r="O106" s="272">
        <f>$O$84-L70</f>
        <v>2773.6768000000002</v>
      </c>
      <c r="P106" s="311"/>
      <c r="Q106" s="273"/>
    </row>
    <row r="107" spans="2:17" x14ac:dyDescent="0.25">
      <c r="B107" s="1"/>
      <c r="D107" s="2"/>
      <c r="E107" s="2"/>
      <c r="F107" s="2"/>
      <c r="H107" s="188"/>
      <c r="I107" s="188"/>
      <c r="J107" s="12"/>
      <c r="L107" s="188"/>
      <c r="M107" s="188"/>
      <c r="N107" s="188"/>
      <c r="O107" s="188"/>
      <c r="P107" s="188"/>
    </row>
    <row r="108" spans="2:17" x14ac:dyDescent="0.25">
      <c r="B108" s="1" t="s">
        <v>25</v>
      </c>
      <c r="D108" s="2"/>
      <c r="E108" s="2"/>
      <c r="F108" s="2"/>
      <c r="H108" s="303">
        <f>H106*12</f>
        <v>31605.311999999998</v>
      </c>
      <c r="I108" s="303"/>
      <c r="J108" s="303"/>
      <c r="L108" s="272">
        <f>L106*12</f>
        <v>32656.627200000003</v>
      </c>
      <c r="M108" s="273"/>
      <c r="N108" s="188"/>
      <c r="O108" s="272">
        <f>O106*12</f>
        <v>33284.121599999999</v>
      </c>
      <c r="P108" s="311"/>
      <c r="Q108" s="273"/>
    </row>
    <row r="109" spans="2:17" x14ac:dyDescent="0.25">
      <c r="B109" s="1"/>
      <c r="D109" s="2"/>
      <c r="E109" s="2"/>
      <c r="F109" s="2"/>
      <c r="H109" s="188"/>
      <c r="I109" s="188"/>
      <c r="J109" s="12"/>
      <c r="L109" s="206"/>
      <c r="M109" s="188"/>
      <c r="N109" s="188"/>
      <c r="O109" s="188"/>
      <c r="P109" s="188"/>
    </row>
    <row r="110" spans="2:17" x14ac:dyDescent="0.25">
      <c r="B110" s="1" t="s">
        <v>165</v>
      </c>
      <c r="D110" s="2"/>
      <c r="E110" s="2"/>
      <c r="F110" s="2"/>
      <c r="H110" s="303">
        <f>H108*3</f>
        <v>94815.935999999987</v>
      </c>
      <c r="I110" s="303"/>
      <c r="J110" s="303"/>
      <c r="L110" s="272">
        <f>L108*4</f>
        <v>130626.50880000001</v>
      </c>
      <c r="M110" s="273"/>
      <c r="N110" s="188"/>
      <c r="O110" s="272">
        <f>O108*5</f>
        <v>166420.60800000001</v>
      </c>
      <c r="P110" s="311"/>
      <c r="Q110" s="273"/>
    </row>
    <row r="111" spans="2:17" ht="33.75" customHeight="1" x14ac:dyDescent="0.25"/>
    <row r="132" spans="2:18" ht="13.8" thickBot="1" x14ac:dyDescent="0.3"/>
    <row r="133" spans="2:18" ht="13.8" x14ac:dyDescent="0.25">
      <c r="B133" s="248" t="s">
        <v>66</v>
      </c>
      <c r="C133" s="249"/>
      <c r="D133" s="249"/>
      <c r="E133" s="249"/>
      <c r="F133" s="249"/>
      <c r="G133" s="249"/>
      <c r="H133" s="249"/>
      <c r="I133" s="249"/>
      <c r="J133" s="249"/>
      <c r="K133" s="249"/>
      <c r="L133" s="249"/>
      <c r="M133" s="249"/>
      <c r="N133" s="249"/>
      <c r="O133" s="256"/>
      <c r="P133" s="257"/>
      <c r="Q133" s="12"/>
      <c r="R133" s="12"/>
    </row>
    <row r="134" spans="2:18" ht="13.8" x14ac:dyDescent="0.25">
      <c r="B134" s="250" t="s">
        <v>11</v>
      </c>
      <c r="C134" s="251"/>
      <c r="D134" s="251"/>
      <c r="E134" s="251"/>
      <c r="F134" s="251"/>
      <c r="G134" s="251"/>
      <c r="H134" s="251"/>
      <c r="I134" s="251"/>
      <c r="J134" s="251"/>
      <c r="K134" s="251"/>
      <c r="L134" s="310">
        <f>D14</f>
        <v>12480</v>
      </c>
      <c r="M134" s="310"/>
      <c r="N134" s="252"/>
      <c r="O134" s="12"/>
      <c r="P134" s="258"/>
      <c r="Q134" s="12"/>
      <c r="R134" s="12"/>
    </row>
    <row r="135" spans="2:18" ht="13.8" x14ac:dyDescent="0.25">
      <c r="B135" s="250" t="s">
        <v>12</v>
      </c>
      <c r="C135" s="251"/>
      <c r="D135" s="251"/>
      <c r="E135" s="251"/>
      <c r="F135" s="251"/>
      <c r="G135" s="251"/>
      <c r="H135" s="251"/>
      <c r="I135" s="251"/>
      <c r="J135" s="251"/>
      <c r="K135" s="251"/>
      <c r="L135" s="338">
        <f>IF(L134&lt;250000,L134,250000)</f>
        <v>12480</v>
      </c>
      <c r="M135" s="338"/>
      <c r="N135" s="180"/>
      <c r="O135" s="12"/>
      <c r="P135" s="258"/>
      <c r="Q135" s="12"/>
      <c r="R135" s="12"/>
    </row>
    <row r="136" spans="2:18" ht="13.8" x14ac:dyDescent="0.25">
      <c r="B136" s="250" t="s">
        <v>13</v>
      </c>
      <c r="C136" s="251"/>
      <c r="D136" s="251"/>
      <c r="E136" s="251"/>
      <c r="F136" s="251"/>
      <c r="G136" s="251"/>
      <c r="H136" s="251"/>
      <c r="I136" s="251"/>
      <c r="J136" s="251"/>
      <c r="K136" s="251"/>
      <c r="L136" s="316">
        <v>0.35</v>
      </c>
      <c r="M136" s="316"/>
      <c r="N136" s="179"/>
      <c r="O136" s="12"/>
      <c r="P136" s="258"/>
      <c r="Q136" s="12"/>
      <c r="R136" s="12"/>
    </row>
    <row r="137" spans="2:18" ht="14.4" thickBot="1" x14ac:dyDescent="0.3">
      <c r="B137" s="253" t="s">
        <v>33</v>
      </c>
      <c r="C137" s="254"/>
      <c r="D137" s="254"/>
      <c r="E137" s="254"/>
      <c r="F137" s="254"/>
      <c r="G137" s="254"/>
      <c r="H137" s="254"/>
      <c r="I137" s="254"/>
      <c r="J137" s="254"/>
      <c r="K137" s="254"/>
      <c r="L137" s="320">
        <f>L136*L135</f>
        <v>4368</v>
      </c>
      <c r="M137" s="320"/>
      <c r="N137" s="255"/>
      <c r="O137" s="259"/>
      <c r="P137" s="260"/>
      <c r="Q137" s="12"/>
      <c r="R137" s="12"/>
    </row>
    <row r="138" spans="2:18" ht="13.8" x14ac:dyDescent="0.25">
      <c r="B138" s="166"/>
      <c r="C138" s="4"/>
      <c r="D138" s="4"/>
      <c r="E138" s="4"/>
      <c r="F138" s="4"/>
      <c r="G138" s="4"/>
      <c r="H138" s="4"/>
      <c r="I138" s="4"/>
      <c r="J138" s="4"/>
      <c r="K138" s="4"/>
      <c r="L138" s="338"/>
      <c r="M138" s="338"/>
      <c r="N138" s="180"/>
    </row>
    <row r="139" spans="2:18" x14ac:dyDescent="0.25">
      <c r="L139" s="247"/>
    </row>
    <row r="183" spans="2:20" ht="17.399999999999999" x14ac:dyDescent="0.3">
      <c r="B183" s="287" t="s">
        <v>171</v>
      </c>
      <c r="C183" s="287"/>
      <c r="D183" s="287"/>
      <c r="E183" s="287"/>
      <c r="F183" s="287"/>
      <c r="G183" s="287"/>
      <c r="H183" s="287"/>
      <c r="I183" s="287"/>
      <c r="J183" s="287"/>
      <c r="K183" s="287"/>
      <c r="L183" s="287"/>
      <c r="M183" s="287"/>
      <c r="N183" s="287"/>
      <c r="O183" s="287"/>
      <c r="P183" s="287"/>
      <c r="Q183" s="287"/>
    </row>
    <row r="184" spans="2:20" ht="17.399999999999999" x14ac:dyDescent="0.3">
      <c r="B184" s="154"/>
      <c r="C184" s="154"/>
      <c r="D184" s="154"/>
      <c r="E184" s="154"/>
      <c r="F184" s="154"/>
      <c r="G184" s="154"/>
      <c r="H184" s="154"/>
      <c r="I184" s="154"/>
      <c r="J184" s="154"/>
      <c r="K184" s="154"/>
      <c r="L184" s="154"/>
      <c r="M184" s="154"/>
      <c r="N184" s="154"/>
      <c r="O184" s="154"/>
      <c r="P184" s="154"/>
      <c r="Q184" s="154"/>
    </row>
    <row r="185" spans="2:20" ht="13.8" x14ac:dyDescent="0.25">
      <c r="B185" s="4" t="s">
        <v>144</v>
      </c>
      <c r="C185" s="4"/>
      <c r="D185" s="4"/>
      <c r="E185" s="4"/>
      <c r="F185" s="4"/>
      <c r="H185" s="4"/>
      <c r="I185" s="4"/>
      <c r="L185" s="4"/>
      <c r="M185" s="4"/>
      <c r="N185" s="4"/>
      <c r="O185" s="4"/>
      <c r="P185" s="4"/>
      <c r="Q185" s="4"/>
    </row>
    <row r="186" spans="2:20" ht="13.8" x14ac:dyDescent="0.25">
      <c r="B186" s="210" t="s">
        <v>15</v>
      </c>
      <c r="C186" s="4"/>
      <c r="D186" s="4"/>
      <c r="E186" s="4"/>
      <c r="F186" s="4"/>
      <c r="G186" s="208"/>
      <c r="H186" s="4"/>
      <c r="I186" s="4"/>
      <c r="J186" s="208"/>
      <c r="K186" s="4"/>
      <c r="L186" s="4"/>
      <c r="N186" s="211">
        <f>IF(O17="","",O17)</f>
        <v>60</v>
      </c>
      <c r="O186" s="305" t="s">
        <v>27</v>
      </c>
      <c r="P186" s="305"/>
      <c r="Q186" s="4"/>
      <c r="T186" s="214">
        <f>IF(AND(O17 = 36,O18=30),H27,IF(AND(O17=48,O18=30),H28,IF(AND(O17=60,O18=30),H29,0)))</f>
        <v>256.08960000000002</v>
      </c>
    </row>
    <row r="187" spans="2:20" ht="13.8" x14ac:dyDescent="0.25">
      <c r="B187" s="210" t="s">
        <v>145</v>
      </c>
      <c r="C187" s="4"/>
      <c r="D187" s="4"/>
      <c r="E187" s="4"/>
      <c r="F187" s="4"/>
      <c r="G187" s="208"/>
      <c r="H187" s="4"/>
      <c r="I187" s="4"/>
      <c r="J187" s="208"/>
      <c r="K187" s="4"/>
      <c r="L187" s="4"/>
      <c r="N187" s="211">
        <f>IF(O18="","",O18)</f>
        <v>30</v>
      </c>
      <c r="O187" s="305" t="s">
        <v>146</v>
      </c>
      <c r="P187" s="305"/>
      <c r="Q187" s="4"/>
      <c r="T187" s="214">
        <f>IF(AND(O17=36,O18=60),#REF!,IF(AND(O17=48,O18=60),#REF!,IF(AND(O17=60,O18=60),#REF!,0)))</f>
        <v>0</v>
      </c>
    </row>
    <row r="188" spans="2:20" ht="13.8" hidden="1" x14ac:dyDescent="0.25">
      <c r="C188" s="4"/>
      <c r="D188" s="4"/>
      <c r="E188" s="4"/>
      <c r="F188" s="4"/>
      <c r="G188" s="4"/>
      <c r="H188" s="4"/>
      <c r="I188" s="4"/>
      <c r="J188" s="4"/>
      <c r="K188" s="4"/>
      <c r="L188" s="4"/>
      <c r="Q188" s="4"/>
      <c r="T188" s="214">
        <f>IF(AND(O17=36,O18=90),L27,IF(AND(O17=48,O18=90),L28,IF(AND(O17=60,O18=90),L29,0)))</f>
        <v>0</v>
      </c>
    </row>
    <row r="189" spans="2:20" ht="13.8" x14ac:dyDescent="0.25">
      <c r="B189" s="216" t="s">
        <v>172</v>
      </c>
      <c r="C189" s="37"/>
      <c r="D189" s="37"/>
      <c r="E189" s="37"/>
      <c r="F189" s="37"/>
      <c r="G189" s="37"/>
      <c r="H189" s="37"/>
      <c r="I189" s="37"/>
      <c r="J189" s="37"/>
      <c r="K189" s="37"/>
      <c r="L189" s="37"/>
      <c r="M189" s="37"/>
      <c r="N189" s="304">
        <f>SUM(T186:T188)</f>
        <v>256.08960000000002</v>
      </c>
      <c r="O189" s="304"/>
      <c r="P189" s="304"/>
    </row>
    <row r="190" spans="2:20" ht="13.8" x14ac:dyDescent="0.25">
      <c r="B190" s="216"/>
      <c r="C190" s="37"/>
      <c r="D190" s="37"/>
      <c r="E190" s="37"/>
      <c r="F190" s="37"/>
      <c r="G190" s="37"/>
      <c r="H190" s="37"/>
      <c r="I190" s="37"/>
      <c r="J190" s="37"/>
      <c r="K190" s="37"/>
      <c r="L190" s="37"/>
      <c r="M190" s="217"/>
      <c r="N190" s="217"/>
      <c r="O190" s="217"/>
      <c r="P190" s="217"/>
      <c r="Q190" s="4"/>
    </row>
    <row r="191" spans="2:20" ht="13.8" x14ac:dyDescent="0.25">
      <c r="B191" s="217" t="s">
        <v>147</v>
      </c>
      <c r="C191" s="37"/>
      <c r="D191" s="37"/>
      <c r="E191" s="37"/>
      <c r="F191" s="37"/>
      <c r="G191" s="37"/>
      <c r="H191" s="37"/>
      <c r="I191" s="37"/>
      <c r="J191" s="37"/>
      <c r="K191" s="37"/>
      <c r="L191" s="37"/>
      <c r="M191" s="218"/>
      <c r="N191" s="218"/>
      <c r="O191" s="218"/>
      <c r="P191" s="219"/>
    </row>
    <row r="192" spans="2:20" ht="13.8" x14ac:dyDescent="0.25">
      <c r="B192" s="216" t="s">
        <v>148</v>
      </c>
      <c r="C192" s="217"/>
      <c r="D192" s="217"/>
      <c r="E192" s="217"/>
      <c r="F192" s="217"/>
      <c r="G192" s="217"/>
      <c r="H192" s="321">
        <f>L136*L135</f>
        <v>4368</v>
      </c>
      <c r="I192" s="321"/>
      <c r="J192" s="321"/>
      <c r="K192" s="220" t="s">
        <v>149</v>
      </c>
      <c r="L192" s="221">
        <f>IF(O17="","",O17)</f>
        <v>60</v>
      </c>
      <c r="M192" s="223" t="s">
        <v>155</v>
      </c>
      <c r="N192" s="307">
        <f>IF(N186="","",(L136*L135)/N186)</f>
        <v>72.8</v>
      </c>
      <c r="O192" s="307"/>
      <c r="P192" s="307"/>
    </row>
    <row r="193" spans="1:17" ht="13.8" x14ac:dyDescent="0.25">
      <c r="B193" s="216" t="s">
        <v>151</v>
      </c>
      <c r="C193" s="217"/>
      <c r="D193" s="217"/>
      <c r="E193" s="217"/>
      <c r="F193" s="217"/>
      <c r="G193" s="222"/>
      <c r="H193" s="222"/>
      <c r="I193" s="217"/>
      <c r="J193" s="217"/>
      <c r="K193" s="217"/>
      <c r="L193" s="217"/>
      <c r="M193" s="223" t="s">
        <v>155</v>
      </c>
      <c r="N193" s="307">
        <f>SUM(O79:O82)</f>
        <v>0</v>
      </c>
      <c r="O193" s="307"/>
      <c r="P193" s="307"/>
    </row>
    <row r="194" spans="1:17" ht="13.8" x14ac:dyDescent="0.25">
      <c r="B194" s="216" t="s">
        <v>150</v>
      </c>
      <c r="C194" s="217"/>
      <c r="D194" s="217"/>
      <c r="E194" s="217"/>
      <c r="F194" s="217"/>
      <c r="G194" s="217"/>
      <c r="H194" s="217"/>
      <c r="I194" s="217"/>
      <c r="J194" s="217"/>
      <c r="K194" s="217"/>
      <c r="L194" s="217"/>
      <c r="M194" s="224"/>
      <c r="N194" s="308">
        <f>SUM(N192:P193)</f>
        <v>72.8</v>
      </c>
      <c r="O194" s="308"/>
      <c r="P194" s="308"/>
    </row>
    <row r="195" spans="1:17" ht="13.8" x14ac:dyDescent="0.25">
      <c r="B195" s="216"/>
      <c r="C195" s="217"/>
      <c r="D195" s="217"/>
      <c r="E195" s="217"/>
      <c r="F195" s="217"/>
      <c r="G195" s="217"/>
      <c r="H195" s="217"/>
      <c r="I195" s="217"/>
      <c r="J195" s="217"/>
      <c r="K195" s="217"/>
      <c r="L195" s="217"/>
      <c r="M195" s="224"/>
      <c r="N195" s="224"/>
      <c r="O195" s="224"/>
      <c r="P195" s="37"/>
    </row>
    <row r="196" spans="1:17" ht="13.8" x14ac:dyDescent="0.25">
      <c r="B196" s="225" t="s">
        <v>173</v>
      </c>
      <c r="C196" s="37"/>
      <c r="D196" s="37"/>
      <c r="E196" s="37"/>
      <c r="F196" s="37"/>
      <c r="G196" s="37"/>
      <c r="H196" s="37"/>
      <c r="I196" s="37"/>
      <c r="J196" s="37"/>
      <c r="K196" s="37"/>
      <c r="L196" s="37"/>
      <c r="M196" s="37"/>
      <c r="N196" s="306">
        <f>N189-N194</f>
        <v>183.28960000000001</v>
      </c>
      <c r="O196" s="306"/>
      <c r="P196" s="306"/>
    </row>
    <row r="197" spans="1:17" ht="13.8" x14ac:dyDescent="0.25">
      <c r="B197" s="210"/>
      <c r="M197" s="212"/>
      <c r="N197" s="212"/>
      <c r="O197" s="212"/>
    </row>
    <row r="198" spans="1:17" ht="13.8" x14ac:dyDescent="0.25">
      <c r="B198" s="210"/>
      <c r="M198" s="212"/>
      <c r="N198" s="212"/>
      <c r="O198" s="212"/>
    </row>
    <row r="199" spans="1:17" ht="13.8" x14ac:dyDescent="0.25">
      <c r="B199" s="210"/>
      <c r="M199" s="212"/>
      <c r="N199" s="212"/>
      <c r="O199" s="212"/>
    </row>
    <row r="200" spans="1:17" ht="13.8" x14ac:dyDescent="0.25">
      <c r="B200" s="210"/>
      <c r="M200" s="212"/>
      <c r="N200" s="212"/>
      <c r="O200" s="212"/>
    </row>
    <row r="201" spans="1:17" ht="13.8" x14ac:dyDescent="0.25">
      <c r="B201" s="210"/>
      <c r="M201" s="212"/>
      <c r="N201" s="212"/>
      <c r="O201" s="212"/>
    </row>
    <row r="202" spans="1:17" ht="13.8" x14ac:dyDescent="0.25">
      <c r="B202" s="210"/>
      <c r="M202" s="212"/>
      <c r="N202" s="212"/>
      <c r="O202" s="212"/>
    </row>
    <row r="203" spans="1:17" ht="13.8" x14ac:dyDescent="0.25">
      <c r="B203" s="210"/>
      <c r="M203" s="212"/>
      <c r="N203" s="212"/>
      <c r="O203" s="212"/>
    </row>
    <row r="204" spans="1:17" ht="13.8" x14ac:dyDescent="0.25">
      <c r="B204" s="210"/>
      <c r="M204" s="212"/>
      <c r="N204" s="212"/>
      <c r="O204" s="212"/>
    </row>
    <row r="205" spans="1:17" ht="13.8" x14ac:dyDescent="0.25">
      <c r="B205" s="4"/>
      <c r="C205" s="4"/>
      <c r="D205" s="4"/>
      <c r="E205" s="4"/>
      <c r="F205" s="4"/>
      <c r="G205" s="4"/>
      <c r="H205" s="4"/>
      <c r="I205" s="4"/>
      <c r="J205" s="4"/>
      <c r="K205" s="4"/>
      <c r="L205" s="4"/>
      <c r="M205" s="209"/>
      <c r="N205" s="209"/>
      <c r="O205" s="209"/>
    </row>
    <row r="208" spans="1:17" x14ac:dyDescent="0.25">
      <c r="A208" s="26"/>
      <c r="B208" s="26"/>
      <c r="C208" s="26"/>
      <c r="D208" s="26"/>
      <c r="E208" s="26"/>
      <c r="F208" s="26"/>
      <c r="G208" s="26"/>
      <c r="H208" s="26"/>
      <c r="I208" s="26"/>
      <c r="J208" s="26"/>
      <c r="K208" s="26"/>
      <c r="L208" s="26"/>
      <c r="M208" s="26"/>
      <c r="N208" s="26"/>
      <c r="O208" s="26"/>
      <c r="P208" s="26"/>
      <c r="Q208" s="26"/>
    </row>
    <row r="209" spans="1:18" x14ac:dyDescent="0.25">
      <c r="A209" s="26"/>
      <c r="B209" s="26"/>
      <c r="C209" s="26"/>
      <c r="D209" s="26"/>
      <c r="E209" s="26"/>
      <c r="F209" s="26"/>
      <c r="G209" s="26"/>
      <c r="H209" s="26"/>
      <c r="I209" s="26"/>
      <c r="J209" s="26"/>
      <c r="K209" s="26"/>
      <c r="L209" s="26"/>
      <c r="M209" s="26"/>
      <c r="N209" s="26"/>
      <c r="O209" s="26"/>
      <c r="P209" s="26"/>
      <c r="Q209" s="26"/>
    </row>
    <row r="210" spans="1:18" x14ac:dyDescent="0.25">
      <c r="A210" s="26"/>
      <c r="B210" s="26"/>
      <c r="C210" s="26"/>
      <c r="D210" s="26"/>
      <c r="E210" s="26"/>
      <c r="F210" s="26"/>
      <c r="G210" s="26"/>
      <c r="H210" s="26"/>
      <c r="I210" s="26"/>
      <c r="J210" s="26"/>
      <c r="K210" s="26"/>
      <c r="L210" s="26"/>
      <c r="M210" s="26"/>
      <c r="N210" s="26"/>
      <c r="O210" s="26"/>
      <c r="P210" s="26"/>
      <c r="Q210" s="26"/>
    </row>
    <row r="211" spans="1:18" x14ac:dyDescent="0.25">
      <c r="A211" s="26"/>
      <c r="B211" s="26"/>
      <c r="C211" s="26"/>
      <c r="D211" s="26"/>
      <c r="E211" s="26"/>
      <c r="F211" s="26"/>
      <c r="G211" s="26"/>
      <c r="H211" s="26"/>
      <c r="I211" s="26"/>
      <c r="J211" s="26"/>
      <c r="K211" s="26"/>
      <c r="L211" s="26"/>
      <c r="M211" s="26"/>
      <c r="N211" s="26"/>
      <c r="O211" s="26"/>
      <c r="P211" s="26"/>
      <c r="Q211" s="26"/>
    </row>
    <row r="212" spans="1:18" x14ac:dyDescent="0.25">
      <c r="A212" s="26"/>
      <c r="B212" s="26"/>
      <c r="C212" s="26"/>
      <c r="D212" s="26"/>
      <c r="E212" s="26"/>
      <c r="F212" s="26"/>
      <c r="G212" s="26"/>
      <c r="H212" s="26"/>
      <c r="I212" s="26"/>
      <c r="J212" s="26"/>
      <c r="K212" s="26"/>
      <c r="L212" s="26"/>
      <c r="M212" s="26"/>
      <c r="N212" s="26"/>
      <c r="O212" s="26"/>
      <c r="P212" s="26"/>
      <c r="Q212" s="26"/>
    </row>
    <row r="213" spans="1:18" ht="15.6" x14ac:dyDescent="0.3">
      <c r="A213" s="26"/>
      <c r="B213" s="324" t="s">
        <v>133</v>
      </c>
      <c r="C213" s="325"/>
      <c r="D213" s="325"/>
      <c r="E213" s="325"/>
      <c r="F213" s="325"/>
      <c r="G213" s="325"/>
      <c r="H213" s="325"/>
      <c r="I213" s="325"/>
      <c r="J213" s="325"/>
      <c r="K213" s="325"/>
      <c r="L213" s="26"/>
      <c r="M213" s="26"/>
      <c r="N213" s="26"/>
      <c r="O213" s="26"/>
      <c r="P213" s="26"/>
      <c r="Q213" s="26"/>
    </row>
    <row r="214" spans="1:18" x14ac:dyDescent="0.25">
      <c r="A214" s="26"/>
      <c r="B214" s="26"/>
      <c r="C214" s="26"/>
      <c r="D214" s="26"/>
      <c r="E214" s="26"/>
      <c r="F214" s="26"/>
      <c r="G214" s="26"/>
      <c r="H214" s="26"/>
      <c r="I214" s="26"/>
      <c r="J214" s="26"/>
      <c r="K214" s="26"/>
      <c r="L214" s="26"/>
      <c r="M214" s="26"/>
      <c r="N214" s="26"/>
      <c r="O214" s="26"/>
      <c r="P214" s="26"/>
      <c r="Q214" s="26"/>
    </row>
    <row r="215" spans="1:18" ht="14.25" customHeight="1" x14ac:dyDescent="0.25">
      <c r="A215" s="26"/>
      <c r="B215" s="261" t="s">
        <v>178</v>
      </c>
      <c r="C215" s="26"/>
      <c r="D215" s="319" t="str">
        <f>T(M13)</f>
        <v/>
      </c>
      <c r="E215" s="319"/>
      <c r="F215" s="318"/>
      <c r="G215" s="318"/>
      <c r="H215" s="318"/>
      <c r="I215" s="318"/>
      <c r="J215" s="318"/>
      <c r="K215" s="318"/>
      <c r="L215" s="26"/>
      <c r="M215" s="26"/>
      <c r="N215" s="26"/>
      <c r="O215" s="26"/>
      <c r="P215" s="26"/>
      <c r="Q215" s="26"/>
    </row>
    <row r="216" spans="1:18" ht="14.25" customHeight="1" x14ac:dyDescent="0.25">
      <c r="A216" s="26"/>
      <c r="B216" s="175" t="s">
        <v>161</v>
      </c>
      <c r="C216" s="26"/>
      <c r="D216" s="309" t="str">
        <f>T(M14)</f>
        <v/>
      </c>
      <c r="E216" s="309"/>
      <c r="F216" s="309"/>
      <c r="G216" s="309"/>
      <c r="H216" s="309"/>
      <c r="I216" s="309"/>
      <c r="J216" s="309"/>
      <c r="K216" s="309"/>
      <c r="L216" s="26"/>
      <c r="M216" s="26"/>
      <c r="N216" s="26"/>
      <c r="O216" s="26"/>
      <c r="P216" s="26"/>
      <c r="Q216" s="26"/>
    </row>
    <row r="217" spans="1:18" ht="14.25" customHeight="1" x14ac:dyDescent="0.25">
      <c r="A217" s="26"/>
      <c r="B217" s="175" t="s">
        <v>43</v>
      </c>
      <c r="C217" s="26"/>
      <c r="D217" s="309" t="str">
        <f>T(M15)</f>
        <v/>
      </c>
      <c r="E217" s="309"/>
      <c r="F217" s="309"/>
      <c r="G217" s="309"/>
      <c r="H217" s="262" t="s">
        <v>42</v>
      </c>
      <c r="I217" s="309" t="str">
        <f>T(M16)</f>
        <v/>
      </c>
      <c r="J217" s="317"/>
      <c r="K217" s="317"/>
      <c r="L217" s="26"/>
      <c r="M217" s="26"/>
      <c r="N217" s="26"/>
      <c r="O217" s="26"/>
      <c r="P217" s="26"/>
      <c r="Q217" s="26"/>
    </row>
    <row r="218" spans="1:18" ht="14.25" customHeight="1" x14ac:dyDescent="0.25">
      <c r="A218" s="26"/>
      <c r="B218" s="175" t="s">
        <v>14</v>
      </c>
      <c r="C218" s="26"/>
      <c r="D218" s="317" t="str">
        <f>T(D15)</f>
        <v>IMAET Pro</v>
      </c>
      <c r="E218" s="317"/>
      <c r="F218" s="317"/>
      <c r="G218" s="317"/>
      <c r="H218" s="318"/>
      <c r="I218" s="317"/>
      <c r="J218" s="317"/>
      <c r="K218" s="317"/>
      <c r="L218" s="26"/>
      <c r="M218" s="26"/>
      <c r="N218" s="26"/>
      <c r="O218" s="26"/>
      <c r="P218" s="26"/>
      <c r="Q218" s="26"/>
    </row>
    <row r="219" spans="1:18" ht="14.25" customHeight="1" x14ac:dyDescent="0.25">
      <c r="A219" s="26"/>
      <c r="C219" s="26"/>
      <c r="D219" s="176" t="s">
        <v>130</v>
      </c>
      <c r="E219" s="315"/>
      <c r="F219" s="315"/>
      <c r="G219" s="315"/>
      <c r="H219" s="176" t="s">
        <v>131</v>
      </c>
      <c r="I219" s="315"/>
      <c r="J219" s="315"/>
      <c r="K219" s="315"/>
      <c r="L219" s="26"/>
      <c r="M219" s="26"/>
      <c r="N219" s="26"/>
      <c r="O219" s="26"/>
      <c r="P219" s="26"/>
      <c r="Q219" s="26"/>
    </row>
    <row r="220" spans="1:18" ht="14.25" customHeight="1" x14ac:dyDescent="0.25">
      <c r="A220" s="26"/>
      <c r="B220" s="175" t="s">
        <v>132</v>
      </c>
      <c r="C220" s="26"/>
      <c r="D220" s="312">
        <f>D14</f>
        <v>12480</v>
      </c>
      <c r="E220" s="312"/>
      <c r="F220" s="312"/>
      <c r="G220" s="312"/>
      <c r="H220" s="312"/>
      <c r="I220" s="312"/>
      <c r="J220" s="312"/>
      <c r="K220" s="312"/>
      <c r="L220" s="26"/>
      <c r="M220" s="26"/>
      <c r="N220" s="26"/>
      <c r="O220" s="26"/>
      <c r="P220" s="26"/>
      <c r="Q220" s="26"/>
    </row>
    <row r="221" spans="1:18" ht="14.25" customHeight="1" x14ac:dyDescent="0.25">
      <c r="A221" s="26"/>
      <c r="B221" s="261" t="s">
        <v>177</v>
      </c>
      <c r="C221" s="26"/>
      <c r="D221" s="177">
        <v>36</v>
      </c>
      <c r="E221" s="207"/>
      <c r="F221" s="177">
        <v>48</v>
      </c>
      <c r="G221" s="207"/>
      <c r="H221" s="177">
        <v>60</v>
      </c>
      <c r="I221" s="207"/>
      <c r="J221" s="173"/>
      <c r="K221" s="173"/>
      <c r="L221" s="26"/>
      <c r="M221" s="26"/>
      <c r="N221" s="26"/>
      <c r="O221" s="26"/>
      <c r="P221" s="26"/>
      <c r="Q221" s="26"/>
    </row>
    <row r="222" spans="1:18" x14ac:dyDescent="0.25">
      <c r="A222" s="26"/>
      <c r="B222" s="26"/>
      <c r="C222" s="26"/>
      <c r="D222" s="26"/>
      <c r="E222" s="26"/>
      <c r="F222" s="26"/>
      <c r="G222" s="26"/>
      <c r="H222" s="26"/>
      <c r="I222" s="26"/>
      <c r="J222" s="26"/>
      <c r="K222" s="26"/>
      <c r="L222" s="26"/>
      <c r="M222" s="26"/>
      <c r="N222" s="26"/>
      <c r="O222" s="26"/>
      <c r="P222" s="26"/>
      <c r="Q222" s="26"/>
    </row>
    <row r="223" spans="1:18" ht="18.600000000000001" x14ac:dyDescent="0.45">
      <c r="A223" s="26"/>
      <c r="B223" s="323" t="s">
        <v>134</v>
      </c>
      <c r="C223" s="323"/>
      <c r="D223" s="323"/>
      <c r="E223" s="323"/>
      <c r="F223" s="323"/>
      <c r="G223" s="323"/>
      <c r="H223" s="323"/>
      <c r="I223" s="323"/>
      <c r="J223" s="323"/>
      <c r="K223" s="323"/>
      <c r="L223" s="323"/>
      <c r="M223" s="323"/>
      <c r="N223" s="323"/>
      <c r="O223" s="323"/>
      <c r="P223" s="323"/>
      <c r="Q223" s="323"/>
      <c r="R223" s="323"/>
    </row>
    <row r="224" spans="1:18" ht="8.25" customHeight="1" x14ac:dyDescent="0.25">
      <c r="A224" s="26"/>
      <c r="B224" s="26"/>
      <c r="C224" s="26"/>
      <c r="D224" s="26"/>
      <c r="E224" s="26"/>
      <c r="F224" s="26"/>
      <c r="G224" s="26"/>
      <c r="H224" s="26"/>
      <c r="I224" s="26"/>
      <c r="J224" s="26"/>
      <c r="K224" s="26"/>
      <c r="L224" s="26"/>
      <c r="M224" s="26"/>
      <c r="N224" s="26"/>
      <c r="O224" s="26"/>
      <c r="P224" s="26"/>
      <c r="Q224" s="26"/>
    </row>
    <row r="225" spans="1:21" ht="15.6" x14ac:dyDescent="0.3">
      <c r="A225" s="26"/>
      <c r="B225" s="160" t="s">
        <v>60</v>
      </c>
      <c r="C225" s="161"/>
      <c r="D225" s="161"/>
      <c r="E225" s="161"/>
      <c r="F225" s="161"/>
      <c r="G225" s="161"/>
      <c r="H225" s="164"/>
      <c r="I225" s="164"/>
      <c r="J225" s="32"/>
      <c r="K225" s="160" t="s">
        <v>61</v>
      </c>
      <c r="L225" s="161"/>
      <c r="M225" s="161"/>
      <c r="N225" s="161"/>
      <c r="O225" s="161"/>
      <c r="P225" s="164"/>
      <c r="Q225" s="164"/>
      <c r="R225" s="161"/>
    </row>
    <row r="226" spans="1:21" x14ac:dyDescent="0.25">
      <c r="A226" s="26"/>
      <c r="B226" s="26"/>
      <c r="C226" s="26"/>
      <c r="D226" s="26"/>
      <c r="E226" s="26"/>
      <c r="F226" s="26"/>
      <c r="G226" s="26"/>
      <c r="H226" s="26"/>
      <c r="I226" s="26"/>
      <c r="J226" s="26"/>
      <c r="K226" s="26"/>
      <c r="L226" s="26"/>
      <c r="M226" s="26"/>
      <c r="N226" s="26"/>
      <c r="O226" s="26"/>
      <c r="P226" s="26"/>
      <c r="Q226" s="26"/>
    </row>
    <row r="227" spans="1:21" x14ac:dyDescent="0.25">
      <c r="A227" s="26"/>
      <c r="B227" s="26" t="s">
        <v>46</v>
      </c>
      <c r="C227" s="302"/>
      <c r="D227" s="302"/>
      <c r="E227" s="302"/>
      <c r="F227" s="302"/>
      <c r="G227" s="302"/>
      <c r="H227" s="302"/>
      <c r="I227" s="302"/>
      <c r="J227" s="26"/>
      <c r="K227" s="314" t="s">
        <v>47</v>
      </c>
      <c r="L227" s="314"/>
      <c r="M227" s="298"/>
      <c r="N227" s="298"/>
      <c r="O227" s="298"/>
      <c r="P227" s="298"/>
      <c r="Q227" s="298"/>
      <c r="R227" s="298"/>
    </row>
    <row r="228" spans="1:21" x14ac:dyDescent="0.25">
      <c r="A228" s="26"/>
      <c r="B228" s="26" t="s">
        <v>121</v>
      </c>
      <c r="C228" s="11"/>
      <c r="D228" s="300"/>
      <c r="E228" s="300"/>
      <c r="F228" s="300"/>
      <c r="G228" s="300"/>
      <c r="H228" s="300"/>
      <c r="I228" s="300"/>
      <c r="J228" s="26"/>
      <c r="K228" s="313" t="s">
        <v>45</v>
      </c>
      <c r="L228" s="314"/>
      <c r="M228" s="301"/>
      <c r="N228" s="301"/>
      <c r="O228" s="301"/>
      <c r="P228" s="301"/>
      <c r="Q228" s="301"/>
      <c r="R228" s="301"/>
    </row>
    <row r="229" spans="1:21" x14ac:dyDescent="0.25">
      <c r="A229" s="26"/>
      <c r="B229" s="26" t="s">
        <v>45</v>
      </c>
      <c r="C229" s="302"/>
      <c r="D229" s="302"/>
      <c r="E229" s="302"/>
      <c r="F229" s="302"/>
      <c r="G229" s="302"/>
      <c r="H229" s="302"/>
      <c r="I229" s="302"/>
      <c r="J229" s="26"/>
      <c r="K229" s="314" t="s">
        <v>44</v>
      </c>
      <c r="L229" s="314"/>
      <c r="M229" s="301"/>
      <c r="N229" s="301"/>
      <c r="O229" s="301"/>
      <c r="P229" s="301"/>
      <c r="Q229" s="301"/>
      <c r="R229" s="301"/>
    </row>
    <row r="230" spans="1:21" x14ac:dyDescent="0.25">
      <c r="A230" s="26"/>
      <c r="B230" s="26" t="s">
        <v>44</v>
      </c>
      <c r="C230" s="300"/>
      <c r="D230" s="300"/>
      <c r="E230" s="300"/>
      <c r="F230" s="300"/>
      <c r="G230" s="300"/>
      <c r="H230" s="300"/>
      <c r="I230" s="300"/>
      <c r="J230" s="26"/>
      <c r="K230" s="314" t="s">
        <v>43</v>
      </c>
      <c r="L230" s="314"/>
      <c r="M230" s="300"/>
      <c r="N230" s="300"/>
      <c r="O230" s="300"/>
      <c r="P230" s="300"/>
      <c r="Q230" s="300"/>
      <c r="R230" s="300"/>
    </row>
    <row r="231" spans="1:21" x14ac:dyDescent="0.25">
      <c r="A231" s="26"/>
      <c r="B231" s="26" t="s">
        <v>43</v>
      </c>
      <c r="C231" s="300"/>
      <c r="D231" s="300"/>
      <c r="E231" s="300"/>
      <c r="F231" s="26" t="s">
        <v>40</v>
      </c>
      <c r="G231" s="300"/>
      <c r="H231" s="300"/>
      <c r="I231" s="300"/>
      <c r="J231" s="26"/>
      <c r="K231" s="26" t="s">
        <v>48</v>
      </c>
      <c r="M231" s="322"/>
      <c r="N231" s="322"/>
      <c r="O231" s="322"/>
      <c r="P231" s="322"/>
      <c r="Q231" s="322"/>
      <c r="R231" s="322"/>
    </row>
    <row r="232" spans="1:21" x14ac:dyDescent="0.25">
      <c r="A232" s="26"/>
      <c r="B232" s="26" t="s">
        <v>42</v>
      </c>
      <c r="C232" s="302"/>
      <c r="D232" s="302"/>
      <c r="E232" s="302"/>
      <c r="F232" s="302"/>
      <c r="G232" s="302"/>
      <c r="H232" s="302"/>
      <c r="I232" s="302"/>
      <c r="J232" s="26"/>
      <c r="K232" s="184"/>
      <c r="M232" s="263" t="s">
        <v>179</v>
      </c>
      <c r="N232" s="185"/>
      <c r="O232" s="185"/>
      <c r="P232" s="185"/>
      <c r="Q232" s="185"/>
      <c r="R232" s="185"/>
    </row>
    <row r="233" spans="1:21" x14ac:dyDescent="0.25">
      <c r="A233" s="26"/>
      <c r="B233" s="186" t="s">
        <v>138</v>
      </c>
      <c r="C233" s="163"/>
      <c r="D233" s="163"/>
      <c r="E233" s="163"/>
      <c r="F233" s="163"/>
      <c r="G233" s="163"/>
      <c r="J233" s="26"/>
      <c r="K233" s="34" t="s">
        <v>127</v>
      </c>
      <c r="L233" s="34"/>
      <c r="M233" s="298"/>
      <c r="N233" s="298"/>
      <c r="O233" s="298"/>
      <c r="P233" s="298"/>
      <c r="Q233" s="298"/>
      <c r="R233" s="298"/>
    </row>
    <row r="234" spans="1:21" x14ac:dyDescent="0.25">
      <c r="A234" s="26"/>
      <c r="B234" s="33" t="s">
        <v>125</v>
      </c>
      <c r="D234" s="298"/>
      <c r="E234" s="298"/>
      <c r="F234" s="298"/>
      <c r="G234" s="298"/>
      <c r="H234" s="298"/>
      <c r="I234" s="298"/>
      <c r="J234" s="26"/>
      <c r="K234" s="165" t="s">
        <v>128</v>
      </c>
      <c r="L234" s="165"/>
      <c r="M234" s="187"/>
      <c r="N234" s="301"/>
      <c r="O234" s="301"/>
      <c r="P234" s="301"/>
      <c r="Q234" s="301"/>
      <c r="R234" s="301"/>
    </row>
    <row r="235" spans="1:21" x14ac:dyDescent="0.25">
      <c r="A235" s="26"/>
      <c r="B235" s="33" t="s">
        <v>126</v>
      </c>
      <c r="D235" s="301"/>
      <c r="E235" s="301"/>
      <c r="F235" s="301"/>
      <c r="G235" s="301"/>
      <c r="H235" s="301"/>
      <c r="I235" s="301"/>
      <c r="J235" s="26"/>
      <c r="K235" s="165" t="s">
        <v>51</v>
      </c>
      <c r="L235" s="165"/>
      <c r="M235" s="298"/>
      <c r="N235" s="298"/>
      <c r="O235" s="298"/>
      <c r="P235" s="298"/>
      <c r="Q235" s="298"/>
      <c r="R235" s="298"/>
    </row>
    <row r="236" spans="1:21" x14ac:dyDescent="0.25">
      <c r="A236" s="26"/>
      <c r="B236" s="26" t="s">
        <v>122</v>
      </c>
      <c r="C236" s="174"/>
      <c r="D236" s="300"/>
      <c r="E236" s="300"/>
      <c r="F236" s="300"/>
      <c r="G236" s="300"/>
      <c r="H236" s="300"/>
      <c r="I236" s="300"/>
      <c r="J236" s="26"/>
      <c r="K236" s="33" t="s">
        <v>120</v>
      </c>
      <c r="L236" s="33"/>
      <c r="M236" s="301"/>
      <c r="N236" s="301"/>
      <c r="O236" s="301"/>
      <c r="P236" s="301"/>
      <c r="Q236" s="301"/>
      <c r="R236" s="301"/>
    </row>
    <row r="237" spans="1:21" x14ac:dyDescent="0.25">
      <c r="A237" s="26"/>
      <c r="B237" s="26" t="s">
        <v>123</v>
      </c>
      <c r="C237" s="174"/>
      <c r="D237" s="174"/>
      <c r="E237" s="174"/>
      <c r="F237" s="299" t="s">
        <v>124</v>
      </c>
      <c r="G237" s="299"/>
      <c r="H237" s="299"/>
      <c r="I237" s="299"/>
      <c r="J237" s="26"/>
      <c r="K237" s="262" t="s">
        <v>180</v>
      </c>
      <c r="L237" s="165"/>
      <c r="M237" s="264"/>
      <c r="N237" s="300"/>
      <c r="O237" s="300"/>
      <c r="P237" s="265"/>
      <c r="Q237" s="300"/>
      <c r="R237" s="300"/>
      <c r="U237" s="12"/>
    </row>
    <row r="238" spans="1:21" x14ac:dyDescent="0.25">
      <c r="A238" s="26"/>
      <c r="B238" s="298"/>
      <c r="C238" s="298"/>
      <c r="D238" s="298"/>
      <c r="E238" s="165"/>
      <c r="F238" s="298"/>
      <c r="G238" s="298"/>
      <c r="H238" s="298"/>
      <c r="I238" s="298"/>
      <c r="J238" s="26"/>
      <c r="K238" s="181"/>
      <c r="L238" s="181"/>
      <c r="M238" s="266"/>
      <c r="N238" s="302"/>
      <c r="O238" s="302"/>
      <c r="P238" s="302"/>
      <c r="Q238" s="302"/>
      <c r="R238" s="302"/>
      <c r="U238" s="12"/>
    </row>
    <row r="239" spans="1:21" x14ac:dyDescent="0.25">
      <c r="A239" s="26"/>
      <c r="B239" s="301"/>
      <c r="C239" s="301"/>
      <c r="D239" s="301"/>
      <c r="E239" s="11"/>
      <c r="F239" s="300"/>
      <c r="G239" s="300"/>
      <c r="H239" s="300"/>
      <c r="I239" s="300"/>
      <c r="J239" s="26"/>
      <c r="K239" s="33" t="s">
        <v>135</v>
      </c>
      <c r="L239" s="33"/>
      <c r="M239" s="33" t="s">
        <v>136</v>
      </c>
      <c r="N239" s="301"/>
      <c r="O239" s="301"/>
      <c r="P239" s="187" t="s">
        <v>137</v>
      </c>
      <c r="Q239" s="298"/>
      <c r="R239" s="298"/>
      <c r="U239" s="12"/>
    </row>
    <row r="240" spans="1:21" x14ac:dyDescent="0.25">
      <c r="A240" s="26"/>
      <c r="B240" s="26"/>
      <c r="C240" s="26"/>
      <c r="D240" s="26"/>
      <c r="E240" s="26"/>
      <c r="F240" s="26"/>
      <c r="G240" s="26"/>
      <c r="H240" s="26"/>
      <c r="I240" s="26"/>
      <c r="J240" s="26"/>
      <c r="K240" s="173"/>
      <c r="L240" s="173"/>
      <c r="M240" s="173"/>
      <c r="N240" s="173"/>
      <c r="O240" s="187"/>
      <c r="P240" s="187"/>
      <c r="Q240" s="187"/>
      <c r="R240" s="187"/>
    </row>
    <row r="241" spans="1:18" ht="15.6" x14ac:dyDescent="0.3">
      <c r="A241" s="26"/>
      <c r="B241" s="340" t="s">
        <v>59</v>
      </c>
      <c r="C241" s="341"/>
      <c r="D241" s="341"/>
      <c r="E241" s="341"/>
      <c r="F241" s="341"/>
      <c r="G241" s="341"/>
      <c r="H241" s="341"/>
      <c r="I241" s="341"/>
      <c r="J241" s="341"/>
      <c r="K241" s="341"/>
      <c r="L241" s="341"/>
      <c r="M241" s="341"/>
      <c r="N241" s="341"/>
      <c r="O241" s="341"/>
      <c r="P241" s="341"/>
      <c r="Q241" s="341"/>
      <c r="R241" s="341"/>
    </row>
    <row r="242" spans="1:18" x14ac:dyDescent="0.25">
      <c r="A242" s="26"/>
      <c r="B242" s="26"/>
      <c r="C242" s="26"/>
      <c r="D242" s="26"/>
      <c r="E242" s="26"/>
      <c r="F242" s="26"/>
      <c r="G242" s="26"/>
      <c r="H242" s="26"/>
      <c r="I242" s="26"/>
      <c r="J242" s="26"/>
      <c r="K242" s="26"/>
      <c r="L242" s="26"/>
      <c r="M242" s="26"/>
      <c r="N242" s="26"/>
      <c r="O242" s="26"/>
      <c r="P242" s="26"/>
      <c r="Q242" s="26"/>
    </row>
    <row r="243" spans="1:18" x14ac:dyDescent="0.25">
      <c r="A243" s="26"/>
      <c r="B243" s="26"/>
      <c r="C243" s="39"/>
      <c r="D243" s="26"/>
      <c r="E243" s="26"/>
      <c r="F243" s="26"/>
      <c r="G243" s="26"/>
      <c r="H243" s="26"/>
      <c r="I243" s="26"/>
      <c r="J243" s="26"/>
      <c r="K243" s="26"/>
      <c r="L243" s="26"/>
      <c r="M243" s="26"/>
      <c r="N243" s="26"/>
      <c r="O243" s="26"/>
      <c r="P243" s="26"/>
      <c r="Q243" s="26"/>
    </row>
    <row r="244" spans="1:18" x14ac:dyDescent="0.25">
      <c r="A244" s="26"/>
      <c r="B244" s="26"/>
      <c r="C244" s="26"/>
      <c r="D244" s="26"/>
      <c r="E244" s="26"/>
      <c r="F244" s="26"/>
      <c r="G244" s="26"/>
      <c r="H244" s="26"/>
      <c r="I244" s="26"/>
      <c r="J244" s="26"/>
      <c r="K244" s="26"/>
      <c r="L244" s="26"/>
      <c r="M244" s="26"/>
      <c r="N244" s="26"/>
      <c r="O244" s="26"/>
      <c r="P244" s="26"/>
      <c r="Q244" s="26"/>
    </row>
    <row r="245" spans="1:18" x14ac:dyDescent="0.25">
      <c r="A245" s="26"/>
      <c r="B245" s="26"/>
      <c r="C245" s="26"/>
      <c r="D245" s="26"/>
      <c r="E245" s="26"/>
      <c r="F245" s="26"/>
      <c r="G245" s="26"/>
      <c r="H245" s="26"/>
      <c r="I245" s="26"/>
      <c r="J245" s="26"/>
      <c r="K245" s="26"/>
      <c r="L245" s="26"/>
      <c r="M245" s="26"/>
      <c r="N245" s="26"/>
      <c r="O245" s="26"/>
      <c r="P245" s="26"/>
      <c r="Q245" s="26"/>
    </row>
    <row r="246" spans="1:18" x14ac:dyDescent="0.25">
      <c r="A246" s="26"/>
      <c r="B246" s="26"/>
      <c r="C246" s="26"/>
      <c r="D246" s="26"/>
      <c r="E246" s="26"/>
      <c r="F246" s="26"/>
      <c r="G246" s="26"/>
      <c r="H246" s="26"/>
      <c r="I246" s="26"/>
      <c r="J246" s="26"/>
      <c r="K246" s="26"/>
      <c r="L246" s="26"/>
      <c r="M246" s="26"/>
      <c r="N246" s="26"/>
      <c r="O246" s="26"/>
      <c r="P246" s="26"/>
      <c r="Q246" s="26"/>
    </row>
    <row r="247" spans="1:18" x14ac:dyDescent="0.25">
      <c r="A247" s="26"/>
      <c r="B247" s="26"/>
      <c r="C247" s="26"/>
      <c r="D247" s="26"/>
      <c r="E247" s="26"/>
      <c r="F247" s="26"/>
      <c r="G247" s="26"/>
      <c r="H247" s="26"/>
      <c r="I247" s="26"/>
      <c r="J247" s="26"/>
      <c r="K247" s="26"/>
      <c r="L247" s="26"/>
      <c r="M247" s="26"/>
      <c r="N247" s="26"/>
      <c r="O247" s="26"/>
      <c r="P247" s="26"/>
      <c r="Q247" s="26"/>
    </row>
    <row r="248" spans="1:18" x14ac:dyDescent="0.25">
      <c r="A248" s="26"/>
      <c r="B248" s="26"/>
      <c r="C248" s="26"/>
      <c r="D248" s="26"/>
      <c r="E248" s="26"/>
      <c r="F248" s="26"/>
      <c r="G248" s="26"/>
      <c r="H248" s="26"/>
      <c r="I248" s="26"/>
      <c r="J248" s="26"/>
      <c r="K248" s="26"/>
      <c r="L248" s="26"/>
      <c r="M248" s="26"/>
      <c r="N248" s="26"/>
      <c r="O248" s="26"/>
      <c r="P248" s="26"/>
      <c r="Q248" s="26"/>
    </row>
    <row r="249" spans="1:18" x14ac:dyDescent="0.25">
      <c r="A249" s="26"/>
      <c r="B249" s="26"/>
      <c r="C249" s="26"/>
      <c r="D249" s="26"/>
      <c r="E249" s="26"/>
      <c r="F249" s="26"/>
      <c r="G249" s="26"/>
      <c r="H249" s="26"/>
      <c r="I249" s="26"/>
      <c r="J249" s="26"/>
      <c r="K249" s="26"/>
      <c r="L249" s="26"/>
      <c r="M249" s="26"/>
      <c r="N249" s="26"/>
      <c r="O249" s="26"/>
      <c r="P249" s="26"/>
      <c r="Q249" s="26"/>
    </row>
    <row r="250" spans="1:18" x14ac:dyDescent="0.25">
      <c r="A250" s="26"/>
      <c r="B250" s="26"/>
      <c r="C250" s="26"/>
      <c r="D250" s="26"/>
      <c r="E250" s="26"/>
      <c r="F250" s="26"/>
      <c r="G250" s="26"/>
      <c r="H250" s="26"/>
      <c r="I250" s="26"/>
      <c r="J250" s="26"/>
      <c r="K250" s="26"/>
      <c r="L250" s="26"/>
      <c r="M250" s="26"/>
      <c r="N250" s="26"/>
      <c r="O250" s="26"/>
      <c r="P250" s="26"/>
      <c r="Q250" s="26"/>
    </row>
    <row r="251" spans="1:18" x14ac:dyDescent="0.25">
      <c r="A251" s="26"/>
      <c r="B251" s="26"/>
      <c r="C251" s="26"/>
      <c r="D251" s="26"/>
      <c r="E251" s="26"/>
      <c r="F251" s="26"/>
      <c r="G251" s="26"/>
      <c r="H251" s="26"/>
      <c r="I251" s="26"/>
      <c r="J251" s="26"/>
      <c r="K251" s="26"/>
      <c r="L251" s="26"/>
      <c r="M251" s="26"/>
      <c r="N251" s="26"/>
      <c r="O251" s="26"/>
      <c r="P251" s="26"/>
      <c r="Q251" s="26"/>
    </row>
    <row r="252" spans="1:18" x14ac:dyDescent="0.25">
      <c r="A252" s="26"/>
      <c r="B252" s="26"/>
      <c r="C252" s="26"/>
      <c r="D252" s="26"/>
      <c r="E252" s="26"/>
      <c r="F252" s="26"/>
      <c r="G252" s="26"/>
      <c r="H252" s="26"/>
      <c r="I252" s="26"/>
      <c r="J252" s="26"/>
      <c r="K252" s="26"/>
      <c r="L252" s="26"/>
      <c r="M252" s="26"/>
      <c r="N252" s="26"/>
      <c r="O252" s="26"/>
      <c r="P252" s="26"/>
      <c r="Q252" s="26"/>
    </row>
    <row r="253" spans="1:18" x14ac:dyDescent="0.25">
      <c r="A253" s="26"/>
      <c r="B253" s="26"/>
      <c r="C253" s="26"/>
      <c r="D253" s="26"/>
      <c r="E253" s="26"/>
      <c r="F253" s="26"/>
      <c r="G253" s="26"/>
      <c r="H253" s="26"/>
      <c r="I253" s="26"/>
      <c r="J253" s="26"/>
      <c r="K253" s="26"/>
      <c r="L253" s="26"/>
      <c r="M253" s="26"/>
      <c r="N253" s="26"/>
      <c r="O253" s="26"/>
      <c r="P253" s="26"/>
      <c r="Q253" s="26"/>
    </row>
    <row r="254" spans="1:18" x14ac:dyDescent="0.25">
      <c r="A254" s="26"/>
      <c r="B254" s="26"/>
      <c r="C254" s="26"/>
      <c r="D254" s="26"/>
      <c r="E254" s="26"/>
      <c r="F254" s="26"/>
      <c r="G254" s="26"/>
      <c r="H254" s="26"/>
      <c r="I254" s="26"/>
      <c r="J254" s="26"/>
      <c r="K254" s="26"/>
      <c r="L254" s="26"/>
      <c r="M254" s="26"/>
      <c r="N254" s="26"/>
      <c r="O254" s="26"/>
      <c r="P254" s="26"/>
      <c r="Q254" s="26"/>
    </row>
    <row r="255" spans="1:18" ht="6.75" customHeight="1" x14ac:dyDescent="0.25">
      <c r="A255" s="26"/>
      <c r="B255" s="26"/>
      <c r="C255" s="26"/>
      <c r="D255" s="26"/>
      <c r="E255" s="26"/>
      <c r="F255" s="26"/>
      <c r="G255" s="26"/>
      <c r="H255" s="26"/>
      <c r="I255" s="26"/>
      <c r="J255" s="26"/>
      <c r="K255" s="26"/>
      <c r="L255" s="26"/>
      <c r="M255" s="26"/>
      <c r="N255" s="26"/>
      <c r="O255" s="26"/>
      <c r="P255" s="26"/>
      <c r="Q255" s="26"/>
    </row>
    <row r="256" spans="1:18" ht="24.6" x14ac:dyDescent="0.4">
      <c r="A256" s="26"/>
      <c r="B256" s="43" t="s">
        <v>62</v>
      </c>
      <c r="C256" s="337"/>
      <c r="D256" s="337"/>
      <c r="E256" s="337"/>
      <c r="F256" s="337"/>
      <c r="G256" s="337"/>
      <c r="H256" s="337"/>
      <c r="I256" s="182"/>
      <c r="J256" s="27"/>
      <c r="K256" s="27"/>
      <c r="L256" s="343"/>
      <c r="M256" s="343"/>
      <c r="N256" s="343"/>
      <c r="O256" s="343"/>
      <c r="P256" s="27"/>
      <c r="Q256" s="27"/>
    </row>
    <row r="257" spans="1:19" x14ac:dyDescent="0.25">
      <c r="A257" s="26"/>
      <c r="B257" s="26"/>
      <c r="C257" s="190" t="s">
        <v>63</v>
      </c>
      <c r="D257" s="190"/>
      <c r="E257" s="190"/>
      <c r="F257" s="190"/>
      <c r="G257" s="190"/>
      <c r="I257" s="189"/>
      <c r="J257" s="26"/>
      <c r="K257" s="26"/>
      <c r="L257" s="342" t="s">
        <v>64</v>
      </c>
      <c r="M257" s="342"/>
      <c r="N257" s="342"/>
      <c r="O257" s="342"/>
      <c r="P257" s="26"/>
      <c r="Q257" s="26"/>
    </row>
    <row r="258" spans="1:19" x14ac:dyDescent="0.25">
      <c r="A258" s="26"/>
      <c r="B258" s="26"/>
      <c r="C258" s="26"/>
      <c r="D258" s="26"/>
      <c r="E258" s="26"/>
      <c r="F258" s="26"/>
      <c r="G258" s="26"/>
      <c r="H258" s="26"/>
      <c r="I258" s="26"/>
      <c r="J258" s="26"/>
      <c r="K258" s="26"/>
      <c r="L258" s="26"/>
      <c r="M258" s="26"/>
      <c r="N258" s="26"/>
      <c r="O258" s="26"/>
      <c r="P258" s="26"/>
      <c r="Q258" s="26"/>
    </row>
    <row r="259" spans="1:19" x14ac:dyDescent="0.25">
      <c r="A259" s="26"/>
      <c r="B259" s="26"/>
      <c r="C259" s="26"/>
      <c r="D259" s="26"/>
      <c r="E259" s="26"/>
      <c r="F259" s="26"/>
      <c r="G259" s="26"/>
      <c r="H259" s="26"/>
      <c r="I259" s="26"/>
      <c r="J259" s="26"/>
      <c r="K259" s="26"/>
      <c r="M259" s="174"/>
      <c r="N259" s="174"/>
      <c r="O259" s="174"/>
      <c r="P259" s="174"/>
      <c r="Q259" s="174"/>
    </row>
    <row r="260" spans="1:19" ht="21.75" customHeight="1" x14ac:dyDescent="0.25">
      <c r="A260" s="26"/>
      <c r="B260" s="26"/>
      <c r="C260" s="26"/>
      <c r="D260" s="26"/>
      <c r="E260" s="26"/>
      <c r="F260" s="26"/>
      <c r="G260" s="26"/>
      <c r="H260" s="26"/>
      <c r="I260" s="26"/>
      <c r="J260" s="339" t="s">
        <v>129</v>
      </c>
      <c r="K260" s="339"/>
      <c r="L260" s="339"/>
      <c r="M260" s="339"/>
      <c r="N260" s="339"/>
      <c r="O260" s="339"/>
      <c r="P260" s="339"/>
      <c r="Q260" s="339"/>
      <c r="R260" s="339"/>
      <c r="S260" s="178"/>
    </row>
    <row r="261" spans="1:19" ht="9.75" customHeight="1" x14ac:dyDescent="0.25">
      <c r="A261" s="26"/>
      <c r="B261" s="26"/>
      <c r="C261" s="26"/>
      <c r="D261" s="26"/>
      <c r="E261" s="26"/>
      <c r="F261" s="26"/>
      <c r="G261" s="26"/>
      <c r="H261" s="26"/>
      <c r="I261" s="26"/>
      <c r="J261" s="178"/>
      <c r="K261" s="178"/>
      <c r="L261" s="178"/>
      <c r="M261" s="178"/>
      <c r="N261" s="178"/>
      <c r="O261" s="178"/>
      <c r="P261" s="178"/>
      <c r="Q261" s="178"/>
      <c r="R261" s="178"/>
    </row>
    <row r="262" spans="1:19" ht="12.75" customHeight="1" x14ac:dyDescent="0.25">
      <c r="A262" s="26"/>
      <c r="B262" s="191" t="s">
        <v>98</v>
      </c>
      <c r="C262" s="191"/>
      <c r="D262" s="191"/>
      <c r="E262" s="191"/>
      <c r="F262" s="191"/>
      <c r="G262" s="191"/>
      <c r="I262" s="183"/>
      <c r="J262" s="178"/>
      <c r="K262" s="178"/>
      <c r="L262" s="178"/>
      <c r="M262" s="178"/>
      <c r="N262" s="178"/>
      <c r="O262" s="178"/>
      <c r="P262" s="178"/>
      <c r="Q262" s="178"/>
      <c r="R262" s="178"/>
    </row>
    <row r="263" spans="1:19" ht="11.25" customHeight="1" x14ac:dyDescent="0.25">
      <c r="B263" s="191" t="s">
        <v>65</v>
      </c>
      <c r="C263" s="191"/>
      <c r="D263" s="191"/>
      <c r="E263" s="191"/>
      <c r="F263" s="191"/>
      <c r="G263" s="191"/>
      <c r="I263" s="183"/>
    </row>
  </sheetData>
  <sheetProtection password="C041" sheet="1" selectLockedCells="1"/>
  <protectedRanges>
    <protectedRange sqref="M227:R239" name="Range11"/>
    <protectedRange sqref="B238:I239" name="Range10"/>
    <protectedRange sqref="C230:I232" name="Range9"/>
    <protectedRange sqref="D13:I15" name="Range8"/>
    <protectedRange sqref="D234:I236" name="Range7"/>
    <protectedRange sqref="C229" name="Range6"/>
    <protectedRange sqref="D228" name="Range5"/>
    <protectedRange sqref="C227" name="Range4"/>
    <protectedRange sqref="O17:R18" name="Range3"/>
    <protectedRange sqref="M13:R14" name="Range2"/>
    <protectedRange sqref="D13:I15" name="Range1"/>
  </protectedRanges>
  <mergeCells count="183">
    <mergeCell ref="J260:R260"/>
    <mergeCell ref="N234:R234"/>
    <mergeCell ref="N237:O237"/>
    <mergeCell ref="N238:R238"/>
    <mergeCell ref="N239:O239"/>
    <mergeCell ref="Q239:R239"/>
    <mergeCell ref="B241:R241"/>
    <mergeCell ref="L257:O257"/>
    <mergeCell ref="L256:O256"/>
    <mergeCell ref="Q237:R237"/>
    <mergeCell ref="C256:H256"/>
    <mergeCell ref="O88:Q88"/>
    <mergeCell ref="O90:Q90"/>
    <mergeCell ref="B239:D239"/>
    <mergeCell ref="L135:M135"/>
    <mergeCell ref="F239:I239"/>
    <mergeCell ref="M229:R229"/>
    <mergeCell ref="L138:M138"/>
    <mergeCell ref="K227:L227"/>
    <mergeCell ref="I217:K217"/>
    <mergeCell ref="O104:Q104"/>
    <mergeCell ref="B9:R9"/>
    <mergeCell ref="M11:R11"/>
    <mergeCell ref="M13:R13"/>
    <mergeCell ref="M14:R14"/>
    <mergeCell ref="K14:L14"/>
    <mergeCell ref="D14:I14"/>
    <mergeCell ref="K13:L13"/>
    <mergeCell ref="D13:I13"/>
    <mergeCell ref="M235:R235"/>
    <mergeCell ref="M15:R15"/>
    <mergeCell ref="M16:R16"/>
    <mergeCell ref="O18:R18"/>
    <mergeCell ref="D15:I15"/>
    <mergeCell ref="D66:F66"/>
    <mergeCell ref="H26:J26"/>
    <mergeCell ref="D63:I63"/>
    <mergeCell ref="B24:R24"/>
    <mergeCell ref="B81:F81"/>
    <mergeCell ref="B82:F82"/>
    <mergeCell ref="H80:J80"/>
    <mergeCell ref="H82:J82"/>
    <mergeCell ref="O72:Q72"/>
    <mergeCell ref="L74:M74"/>
    <mergeCell ref="L76:M76"/>
    <mergeCell ref="L79:M79"/>
    <mergeCell ref="O76:Q76"/>
    <mergeCell ref="O79:Q79"/>
    <mergeCell ref="B77:F77"/>
    <mergeCell ref="B79:F79"/>
    <mergeCell ref="H77:J77"/>
    <mergeCell ref="B76:F76"/>
    <mergeCell ref="B80:F80"/>
    <mergeCell ref="H74:J74"/>
    <mergeCell ref="O74:Q74"/>
    <mergeCell ref="O75:Q75"/>
    <mergeCell ref="L110:M110"/>
    <mergeCell ref="O81:Q81"/>
    <mergeCell ref="O82:Q82"/>
    <mergeCell ref="O84:Q84"/>
    <mergeCell ref="O86:Q86"/>
    <mergeCell ref="L92:M92"/>
    <mergeCell ref="O80:Q80"/>
    <mergeCell ref="O77:Q77"/>
    <mergeCell ref="O92:Q92"/>
    <mergeCell ref="L97:M97"/>
    <mergeCell ref="O97:Q97"/>
    <mergeCell ref="O101:Q101"/>
    <mergeCell ref="O99:Q99"/>
    <mergeCell ref="L95:M95"/>
    <mergeCell ref="L90:M90"/>
    <mergeCell ref="O95:Q95"/>
    <mergeCell ref="M230:R230"/>
    <mergeCell ref="C227:I227"/>
    <mergeCell ref="H106:J106"/>
    <mergeCell ref="H108:J108"/>
    <mergeCell ref="B183:Q183"/>
    <mergeCell ref="B213:K213"/>
    <mergeCell ref="H110:J110"/>
    <mergeCell ref="H92:J92"/>
    <mergeCell ref="H99:J99"/>
    <mergeCell ref="H90:J90"/>
    <mergeCell ref="H95:J95"/>
    <mergeCell ref="D217:G217"/>
    <mergeCell ref="D216:K216"/>
    <mergeCell ref="M227:R227"/>
    <mergeCell ref="H97:J97"/>
    <mergeCell ref="H88:J88"/>
    <mergeCell ref="L134:M134"/>
    <mergeCell ref="L104:M104"/>
    <mergeCell ref="L99:M99"/>
    <mergeCell ref="O108:Q108"/>
    <mergeCell ref="H104:J104"/>
    <mergeCell ref="D220:K220"/>
    <mergeCell ref="I219:K219"/>
    <mergeCell ref="E219:G219"/>
    <mergeCell ref="L136:M136"/>
    <mergeCell ref="D218:K218"/>
    <mergeCell ref="D215:K215"/>
    <mergeCell ref="L137:M137"/>
    <mergeCell ref="H192:J192"/>
    <mergeCell ref="B223:R223"/>
    <mergeCell ref="O110:Q110"/>
    <mergeCell ref="O106:Q106"/>
    <mergeCell ref="N193:P193"/>
    <mergeCell ref="L106:M106"/>
    <mergeCell ref="L108:M108"/>
    <mergeCell ref="M236:R236"/>
    <mergeCell ref="M233:R233"/>
    <mergeCell ref="H101:J101"/>
    <mergeCell ref="L101:M101"/>
    <mergeCell ref="N189:P189"/>
    <mergeCell ref="O186:P186"/>
    <mergeCell ref="O187:P187"/>
    <mergeCell ref="N196:P196"/>
    <mergeCell ref="N192:P192"/>
    <mergeCell ref="N194:P194"/>
    <mergeCell ref="D228:I228"/>
    <mergeCell ref="K228:L228"/>
    <mergeCell ref="M231:R231"/>
    <mergeCell ref="M228:R228"/>
    <mergeCell ref="C230:I230"/>
    <mergeCell ref="C229:I229"/>
    <mergeCell ref="K230:L230"/>
    <mergeCell ref="K229:L229"/>
    <mergeCell ref="F238:I238"/>
    <mergeCell ref="F237:I237"/>
    <mergeCell ref="C231:E231"/>
    <mergeCell ref="B238:D238"/>
    <mergeCell ref="D236:I236"/>
    <mergeCell ref="G231:I231"/>
    <mergeCell ref="D235:I235"/>
    <mergeCell ref="D234:I234"/>
    <mergeCell ref="C232:I232"/>
    <mergeCell ref="K17:N17"/>
    <mergeCell ref="O17:R17"/>
    <mergeCell ref="B22:L22"/>
    <mergeCell ref="L30:S30"/>
    <mergeCell ref="L27:N27"/>
    <mergeCell ref="H27:J27"/>
    <mergeCell ref="L29:N29"/>
    <mergeCell ref="B20:R21"/>
    <mergeCell ref="L26:N26"/>
    <mergeCell ref="L28:N28"/>
    <mergeCell ref="H28:J28"/>
    <mergeCell ref="H29:J29"/>
    <mergeCell ref="B54:R54"/>
    <mergeCell ref="M62:Q62"/>
    <mergeCell ref="D69:F69"/>
    <mergeCell ref="E45:T45"/>
    <mergeCell ref="B53:Q53"/>
    <mergeCell ref="L69:N69"/>
    <mergeCell ref="H69:J69"/>
    <mergeCell ref="B61:Q61"/>
    <mergeCell ref="D68:F68"/>
    <mergeCell ref="L66:N66"/>
    <mergeCell ref="D64:I64"/>
    <mergeCell ref="K64:L64"/>
    <mergeCell ref="M64:Q64"/>
    <mergeCell ref="H66:J66"/>
    <mergeCell ref="H68:J68"/>
    <mergeCell ref="L68:N68"/>
    <mergeCell ref="B75:F75"/>
    <mergeCell ref="L72:M72"/>
    <mergeCell ref="D70:F70"/>
    <mergeCell ref="H72:J72"/>
    <mergeCell ref="L70:N70"/>
    <mergeCell ref="B74:F74"/>
    <mergeCell ref="H70:J70"/>
    <mergeCell ref="H75:J75"/>
    <mergeCell ref="B72:F72"/>
    <mergeCell ref="L75:M75"/>
    <mergeCell ref="L86:M86"/>
    <mergeCell ref="L88:M88"/>
    <mergeCell ref="H76:J76"/>
    <mergeCell ref="L80:M80"/>
    <mergeCell ref="L81:M81"/>
    <mergeCell ref="H84:M84"/>
    <mergeCell ref="H81:J81"/>
    <mergeCell ref="H79:J79"/>
    <mergeCell ref="L82:M82"/>
    <mergeCell ref="L77:M77"/>
    <mergeCell ref="H86:J86"/>
  </mergeCells>
  <phoneticPr fontId="3" type="noConversion"/>
  <dataValidations count="2">
    <dataValidation type="list" allowBlank="1" showInputMessage="1" showErrorMessage="1" promptTitle="Term Options" prompt="Please type 36, 48 or 60 in this cell." sqref="O17:R17" xr:uid="{00000000-0002-0000-0200-000000000000}">
      <formula1>$T$11:$T$13</formula1>
    </dataValidation>
    <dataValidation type="list" allowBlank="1" showInputMessage="1" showErrorMessage="1" promptTitle="Deferral Options" prompt="Please type 30, 60 or 90 in this cell." sqref="O18" xr:uid="{00000000-0002-0000-0200-000001000000}">
      <formula1>$T$15:$T$17</formula1>
    </dataValidation>
  </dataValidations>
  <pageMargins left="0.25" right="0.25" top="0.75" bottom="0.75" header="0.3" footer="0.3"/>
  <pageSetup scale="91" fitToHeight="4" orientation="portrait"/>
  <headerFooter differentFirst="1" alignWithMargins="0">
    <oddFooter>&amp;R
&amp;7©2010 PSFS  NFL 5097</oddFooter>
  </headerFooter>
  <rowBreaks count="3" manualBreakCount="3">
    <brk id="59" max="16383" man="1"/>
    <brk id="116" max="16383" man="1"/>
    <brk id="206"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pageSetUpPr fitToPage="1"/>
  </sheetPr>
  <dimension ref="B4:N59"/>
  <sheetViews>
    <sheetView showGridLines="0" topLeftCell="A13" zoomScale="75" zoomScaleNormal="100" workbookViewId="0">
      <selection activeCell="C190" sqref="C190:F190"/>
    </sheetView>
  </sheetViews>
  <sheetFormatPr defaultRowHeight="13.2" x14ac:dyDescent="0.25"/>
  <cols>
    <col min="1" max="1" width="2.21875" customWidth="1"/>
    <col min="2" max="2" width="32.21875" bestFit="1" customWidth="1"/>
    <col min="3" max="3" width="2.21875" customWidth="1"/>
    <col min="4" max="4" width="30.77734375" customWidth="1"/>
    <col min="5" max="5" width="2.21875" customWidth="1"/>
    <col min="6" max="6" width="30.77734375" customWidth="1"/>
    <col min="7" max="7" width="2.21875" customWidth="1"/>
    <col min="8" max="8" width="30.77734375" customWidth="1"/>
    <col min="9" max="9" width="2.21875" customWidth="1"/>
    <col min="10" max="10" width="30.77734375" customWidth="1"/>
  </cols>
  <sheetData>
    <row r="4" spans="2:14" ht="18" x14ac:dyDescent="0.35">
      <c r="I4" s="350"/>
      <c r="J4" s="351"/>
    </row>
    <row r="6" spans="2:14" ht="22.8" x14ac:dyDescent="0.4">
      <c r="B6" s="349"/>
      <c r="C6" s="349"/>
      <c r="D6" s="349"/>
      <c r="E6" s="349"/>
      <c r="F6" s="349"/>
      <c r="G6" s="349"/>
      <c r="H6" s="349"/>
      <c r="I6" s="21"/>
      <c r="J6" s="21"/>
      <c r="K6" s="21"/>
      <c r="L6" s="21"/>
      <c r="M6" s="21"/>
      <c r="N6" s="21"/>
    </row>
    <row r="7" spans="2:14" ht="20.25" customHeight="1" x14ac:dyDescent="0.3">
      <c r="B7" s="352" t="s">
        <v>94</v>
      </c>
      <c r="C7" s="352"/>
      <c r="D7" s="352"/>
      <c r="E7" s="352"/>
      <c r="F7" s="352"/>
      <c r="G7" s="352"/>
      <c r="H7" s="352"/>
      <c r="I7" s="352"/>
      <c r="J7" s="352"/>
      <c r="K7" s="109"/>
    </row>
    <row r="8" spans="2:14" ht="21" customHeight="1" x14ac:dyDescent="0.3">
      <c r="B8" s="20" t="s">
        <v>3</v>
      </c>
      <c r="C8" s="20"/>
      <c r="D8" s="94">
        <f>'Customer Info'!D24</f>
        <v>10000</v>
      </c>
      <c r="E8" s="20"/>
      <c r="H8" s="25" t="s">
        <v>16</v>
      </c>
      <c r="I8" s="20"/>
      <c r="J8" s="92">
        <f ca="1">NOW()</f>
        <v>45026.51869837963</v>
      </c>
    </row>
    <row r="9" spans="2:14" ht="17.399999999999999" x14ac:dyDescent="0.3">
      <c r="B9" s="20" t="s">
        <v>14</v>
      </c>
      <c r="C9" s="20"/>
      <c r="D9" s="93" t="str">
        <f>'Customer Info'!D23</f>
        <v>Ultrasound</v>
      </c>
      <c r="E9" s="20"/>
      <c r="H9" s="25" t="s">
        <v>17</v>
      </c>
      <c r="I9" s="20"/>
      <c r="J9" s="93" t="str">
        <f>'Customer Info'!D27</f>
        <v>BCF Technology USA</v>
      </c>
    </row>
    <row r="11" spans="2:14" ht="15.6" x14ac:dyDescent="0.3">
      <c r="B11" s="145" t="s">
        <v>15</v>
      </c>
      <c r="C11" s="23"/>
      <c r="D11" s="146" t="s">
        <v>96</v>
      </c>
      <c r="E11" s="23"/>
      <c r="F11" s="146" t="s">
        <v>77</v>
      </c>
      <c r="G11" s="3"/>
      <c r="H11" s="146" t="s">
        <v>78</v>
      </c>
      <c r="I11" s="23"/>
      <c r="J11" s="47"/>
    </row>
    <row r="12" spans="2:14" x14ac:dyDescent="0.25">
      <c r="B12" s="3"/>
      <c r="C12" s="3"/>
      <c r="D12" s="3"/>
      <c r="E12" s="3"/>
      <c r="F12" s="3"/>
      <c r="G12" s="3"/>
      <c r="H12" s="3"/>
    </row>
    <row r="13" spans="2:14" x14ac:dyDescent="0.25">
      <c r="B13" s="46" t="s">
        <v>6</v>
      </c>
      <c r="C13" s="3"/>
      <c r="D13" s="62">
        <f>RateTable!C6*$D$8</f>
        <v>315.7</v>
      </c>
      <c r="F13" s="62">
        <f>RateTable!E6*$D$8</f>
        <v>320.39999999999998</v>
      </c>
      <c r="H13" s="62">
        <f>RateTable!G6*$D$8</f>
        <v>325.5</v>
      </c>
      <c r="J13" s="62"/>
    </row>
    <row r="14" spans="2:14" x14ac:dyDescent="0.25">
      <c r="B14" s="46" t="s">
        <v>7</v>
      </c>
      <c r="C14" s="3"/>
      <c r="D14" s="62">
        <f>RateTable!C7*$D$8</f>
        <v>246.49999999999997</v>
      </c>
      <c r="F14" s="62">
        <f>RateTable!E7*$D$8</f>
        <v>250.8</v>
      </c>
      <c r="H14" s="62">
        <f>RateTable!G7*$D$8</f>
        <v>255.3</v>
      </c>
      <c r="J14" s="62"/>
    </row>
    <row r="15" spans="2:14" x14ac:dyDescent="0.25">
      <c r="B15" s="46" t="s">
        <v>8</v>
      </c>
      <c r="C15" s="3"/>
      <c r="D15" s="62">
        <f>RateTable!C8*$D$8</f>
        <v>205.2</v>
      </c>
      <c r="F15" s="62">
        <f>RateTable!E8*$D$8</f>
        <v>204.20000000000002</v>
      </c>
      <c r="H15" s="62">
        <f>RateTable!G8*$D$8</f>
        <v>213.4</v>
      </c>
      <c r="J15" s="62"/>
    </row>
    <row r="16" spans="2:14" hidden="1" x14ac:dyDescent="0.25">
      <c r="B16" s="46"/>
      <c r="C16" s="3"/>
      <c r="D16" s="63"/>
      <c r="F16" s="63"/>
      <c r="H16" s="64"/>
      <c r="J16" s="64"/>
    </row>
    <row r="18" spans="2:10" ht="15.6" x14ac:dyDescent="0.3">
      <c r="B18" s="357" t="s">
        <v>23</v>
      </c>
      <c r="C18" s="357"/>
      <c r="D18" s="357"/>
      <c r="E18" s="65"/>
      <c r="F18" s="22" t="s">
        <v>18</v>
      </c>
      <c r="G18" s="65"/>
      <c r="H18" s="22" t="s">
        <v>19</v>
      </c>
      <c r="I18" s="65"/>
      <c r="J18" s="22" t="s">
        <v>20</v>
      </c>
    </row>
    <row r="20" spans="2:10" s="117" customFormat="1" ht="15" x14ac:dyDescent="0.25">
      <c r="B20" s="353" t="s">
        <v>21</v>
      </c>
      <c r="C20" s="354"/>
      <c r="D20" s="355"/>
      <c r="F20" s="118">
        <v>10</v>
      </c>
      <c r="H20" s="119">
        <v>250</v>
      </c>
      <c r="J20" s="120">
        <f t="shared" ref="J20:J27" si="0">F20*H20</f>
        <v>2500</v>
      </c>
    </row>
    <row r="21" spans="2:10" s="117" customFormat="1" ht="15" x14ac:dyDescent="0.25">
      <c r="B21" s="353"/>
      <c r="C21" s="354"/>
      <c r="D21" s="355"/>
      <c r="F21" s="118"/>
      <c r="H21" s="119">
        <v>0</v>
      </c>
      <c r="J21" s="120">
        <f t="shared" si="0"/>
        <v>0</v>
      </c>
    </row>
    <row r="22" spans="2:10" s="117" customFormat="1" ht="15" x14ac:dyDescent="0.25">
      <c r="B22" s="353"/>
      <c r="C22" s="354"/>
      <c r="D22" s="355"/>
      <c r="F22" s="118"/>
      <c r="H22" s="119">
        <v>0</v>
      </c>
      <c r="J22" s="120">
        <f t="shared" si="0"/>
        <v>0</v>
      </c>
    </row>
    <row r="23" spans="2:10" s="117" customFormat="1" ht="15" x14ac:dyDescent="0.25">
      <c r="B23" s="353"/>
      <c r="C23" s="354"/>
      <c r="D23" s="355"/>
      <c r="F23" s="118"/>
      <c r="H23" s="119">
        <v>0</v>
      </c>
      <c r="J23" s="120">
        <f t="shared" si="0"/>
        <v>0</v>
      </c>
    </row>
    <row r="24" spans="2:10" s="117" customFormat="1" ht="15" x14ac:dyDescent="0.25">
      <c r="B24" s="353"/>
      <c r="C24" s="354"/>
      <c r="D24" s="355"/>
      <c r="F24" s="118"/>
      <c r="H24" s="119">
        <v>0</v>
      </c>
      <c r="J24" s="120">
        <f t="shared" si="0"/>
        <v>0</v>
      </c>
    </row>
    <row r="25" spans="2:10" s="117" customFormat="1" ht="15" x14ac:dyDescent="0.25">
      <c r="B25" s="353"/>
      <c r="C25" s="354"/>
      <c r="D25" s="355"/>
      <c r="F25" s="118"/>
      <c r="H25" s="119">
        <v>0</v>
      </c>
      <c r="J25" s="120">
        <f t="shared" si="0"/>
        <v>0</v>
      </c>
    </row>
    <row r="26" spans="2:10" s="117" customFormat="1" ht="15" x14ac:dyDescent="0.25">
      <c r="B26" s="353"/>
      <c r="C26" s="354"/>
      <c r="D26" s="355"/>
      <c r="F26" s="118"/>
      <c r="H26" s="119">
        <v>0</v>
      </c>
      <c r="J26" s="120">
        <f t="shared" si="0"/>
        <v>0</v>
      </c>
    </row>
    <row r="27" spans="2:10" s="117" customFormat="1" ht="15" x14ac:dyDescent="0.25">
      <c r="B27" s="353"/>
      <c r="C27" s="354"/>
      <c r="D27" s="355"/>
      <c r="F27" s="118"/>
      <c r="H27" s="119">
        <v>0</v>
      </c>
      <c r="J27" s="120">
        <f t="shared" si="0"/>
        <v>0</v>
      </c>
    </row>
    <row r="29" spans="2:10" hidden="1" x14ac:dyDescent="0.25"/>
    <row r="30" spans="2:10" ht="20.399999999999999" x14ac:dyDescent="0.35">
      <c r="D30" s="356" t="s">
        <v>22</v>
      </c>
      <c r="E30" s="356"/>
      <c r="F30" s="356"/>
      <c r="G30" s="356"/>
      <c r="H30" s="356"/>
      <c r="J30" s="66">
        <f>SUM(J20:J27)</f>
        <v>2500</v>
      </c>
    </row>
    <row r="32" spans="2:10" ht="15.6" x14ac:dyDescent="0.3">
      <c r="B32" s="147" t="s">
        <v>97</v>
      </c>
      <c r="C32" s="148"/>
      <c r="D32" s="149" t="s">
        <v>6</v>
      </c>
      <c r="E32" s="149"/>
      <c r="F32" s="149" t="s">
        <v>81</v>
      </c>
      <c r="G32" s="149"/>
      <c r="H32" s="149" t="s">
        <v>82</v>
      </c>
      <c r="I32" s="86"/>
      <c r="J32" s="85"/>
    </row>
    <row r="33" spans="2:10" ht="15.6" x14ac:dyDescent="0.3">
      <c r="B33" s="111"/>
      <c r="C33" s="112"/>
      <c r="D33" s="112"/>
      <c r="E33" s="112"/>
      <c r="F33" s="112"/>
      <c r="G33" s="112"/>
      <c r="H33" s="112"/>
    </row>
    <row r="34" spans="2:10" ht="15.6" x14ac:dyDescent="0.3">
      <c r="B34" s="111" t="s">
        <v>24</v>
      </c>
      <c r="C34" s="112"/>
      <c r="D34" s="113">
        <f>$J$30-D13</f>
        <v>2184.3000000000002</v>
      </c>
      <c r="E34" s="112"/>
      <c r="F34" s="113">
        <f>$J$30-D14</f>
        <v>2253.5</v>
      </c>
      <c r="G34" s="112"/>
      <c r="H34" s="113">
        <f>$J$30-D15</f>
        <v>2294.8000000000002</v>
      </c>
      <c r="J34" s="87"/>
    </row>
    <row r="35" spans="2:10" ht="15.6" x14ac:dyDescent="0.3">
      <c r="B35" s="111"/>
      <c r="C35" s="112"/>
      <c r="D35" s="114"/>
      <c r="E35" s="112"/>
      <c r="F35" s="114"/>
      <c r="G35" s="112"/>
      <c r="H35" s="114"/>
      <c r="J35" s="51"/>
    </row>
    <row r="36" spans="2:10" ht="15.6" x14ac:dyDescent="0.3">
      <c r="B36" s="111" t="s">
        <v>25</v>
      </c>
      <c r="C36" s="112"/>
      <c r="D36" s="113">
        <f>D34*12</f>
        <v>26211.600000000002</v>
      </c>
      <c r="E36" s="112"/>
      <c r="F36" s="113">
        <f>F34*12</f>
        <v>27042</v>
      </c>
      <c r="G36" s="112"/>
      <c r="H36" s="113">
        <f>H34*12</f>
        <v>27537.600000000002</v>
      </c>
      <c r="J36" s="87"/>
    </row>
    <row r="37" spans="2:10" ht="15.6" x14ac:dyDescent="0.3">
      <c r="B37" s="111"/>
      <c r="C37" s="112"/>
      <c r="D37" s="114"/>
      <c r="E37" s="112"/>
      <c r="F37" s="114"/>
      <c r="G37" s="112"/>
      <c r="H37" s="114"/>
      <c r="J37" s="51"/>
    </row>
    <row r="38" spans="2:10" ht="15.6" x14ac:dyDescent="0.3">
      <c r="B38" s="111" t="s">
        <v>26</v>
      </c>
      <c r="C38" s="112"/>
      <c r="D38" s="113">
        <f>D36*3</f>
        <v>78634.8</v>
      </c>
      <c r="E38" s="112"/>
      <c r="F38" s="113">
        <f>F36*4</f>
        <v>108168</v>
      </c>
      <c r="G38" s="112"/>
      <c r="H38" s="113">
        <f>H36*5</f>
        <v>137688</v>
      </c>
      <c r="J38" s="87"/>
    </row>
    <row r="39" spans="2:10" ht="15.6" hidden="1" x14ac:dyDescent="0.3">
      <c r="B39" s="111"/>
      <c r="C39" s="112"/>
      <c r="D39" s="115"/>
      <c r="E39" s="112"/>
      <c r="F39" s="115"/>
      <c r="G39" s="112"/>
      <c r="H39" s="115"/>
      <c r="J39" s="24"/>
    </row>
    <row r="40" spans="2:10" ht="15" x14ac:dyDescent="0.25">
      <c r="B40" s="112"/>
      <c r="C40" s="112"/>
      <c r="D40" s="112"/>
      <c r="E40" s="112"/>
      <c r="F40" s="112"/>
      <c r="G40" s="112"/>
      <c r="H40" s="112"/>
    </row>
    <row r="41" spans="2:10" ht="15.6" x14ac:dyDescent="0.3">
      <c r="B41" s="147" t="s">
        <v>79</v>
      </c>
      <c r="C41" s="148"/>
      <c r="D41" s="149" t="s">
        <v>6</v>
      </c>
      <c r="E41" s="149"/>
      <c r="F41" s="149" t="s">
        <v>81</v>
      </c>
      <c r="G41" s="149"/>
      <c r="H41" s="149" t="s">
        <v>82</v>
      </c>
      <c r="I41" s="86"/>
      <c r="J41" s="85"/>
    </row>
    <row r="42" spans="2:10" ht="15.6" x14ac:dyDescent="0.3">
      <c r="B42" s="111"/>
      <c r="C42" s="112"/>
      <c r="D42" s="112"/>
      <c r="E42" s="112"/>
      <c r="F42" s="112"/>
      <c r="G42" s="112"/>
      <c r="H42" s="112"/>
      <c r="J42" s="51"/>
    </row>
    <row r="43" spans="2:10" ht="15.6" x14ac:dyDescent="0.3">
      <c r="B43" s="111" t="s">
        <v>24</v>
      </c>
      <c r="C43" s="112"/>
      <c r="D43" s="113">
        <f>$J$30-F13</f>
        <v>2179.6</v>
      </c>
      <c r="E43" s="114"/>
      <c r="F43" s="113">
        <f>$J$30-F14</f>
        <v>2249.1999999999998</v>
      </c>
      <c r="G43" s="114"/>
      <c r="H43" s="113">
        <f>$J$30-F15</f>
        <v>2295.8000000000002</v>
      </c>
      <c r="J43" s="87"/>
    </row>
    <row r="44" spans="2:10" ht="15.6" x14ac:dyDescent="0.3">
      <c r="B44" s="111"/>
      <c r="C44" s="112"/>
      <c r="D44" s="114"/>
      <c r="E44" s="114"/>
      <c r="F44" s="114"/>
      <c r="G44" s="114"/>
      <c r="H44" s="114"/>
      <c r="J44" s="51"/>
    </row>
    <row r="45" spans="2:10" ht="15.6" x14ac:dyDescent="0.3">
      <c r="B45" s="111" t="s">
        <v>25</v>
      </c>
      <c r="C45" s="112"/>
      <c r="D45" s="113">
        <f>D43*12</f>
        <v>26155.199999999997</v>
      </c>
      <c r="E45" s="114"/>
      <c r="F45" s="113">
        <f>F43*12</f>
        <v>26990.399999999998</v>
      </c>
      <c r="G45" s="114"/>
      <c r="H45" s="113">
        <f>H43*12</f>
        <v>27549.600000000002</v>
      </c>
      <c r="J45" s="87"/>
    </row>
    <row r="46" spans="2:10" ht="15.6" x14ac:dyDescent="0.3">
      <c r="B46" s="111"/>
      <c r="C46" s="112"/>
      <c r="D46" s="114"/>
      <c r="E46" s="114"/>
      <c r="F46" s="116"/>
      <c r="G46" s="114"/>
      <c r="H46" s="114"/>
      <c r="J46" s="51"/>
    </row>
    <row r="47" spans="2:10" ht="15.6" x14ac:dyDescent="0.3">
      <c r="B47" s="111" t="s">
        <v>26</v>
      </c>
      <c r="C47" s="112"/>
      <c r="D47" s="113">
        <f>D45*3</f>
        <v>78465.599999999991</v>
      </c>
      <c r="E47" s="114"/>
      <c r="F47" s="113">
        <f>F45*4</f>
        <v>107961.59999999999</v>
      </c>
      <c r="G47" s="114"/>
      <c r="H47" s="113">
        <f>H45*5</f>
        <v>137748</v>
      </c>
      <c r="J47" s="87"/>
    </row>
    <row r="48" spans="2:10" ht="15" hidden="1" x14ac:dyDescent="0.25">
      <c r="B48" s="112"/>
      <c r="C48" s="112"/>
      <c r="D48" s="112"/>
      <c r="E48" s="112"/>
      <c r="F48" s="112"/>
      <c r="G48" s="112"/>
      <c r="H48" s="112"/>
    </row>
    <row r="49" spans="2:10" ht="15" x14ac:dyDescent="0.25">
      <c r="B49" s="112"/>
      <c r="C49" s="112"/>
      <c r="D49" s="112"/>
      <c r="E49" s="112"/>
      <c r="F49" s="112"/>
      <c r="G49" s="112"/>
      <c r="H49" s="112"/>
    </row>
    <row r="50" spans="2:10" ht="15.6" x14ac:dyDescent="0.3">
      <c r="B50" s="147" t="s">
        <v>80</v>
      </c>
      <c r="C50" s="148"/>
      <c r="D50" s="149" t="s">
        <v>6</v>
      </c>
      <c r="E50" s="149"/>
      <c r="F50" s="149" t="s">
        <v>81</v>
      </c>
      <c r="G50" s="149"/>
      <c r="H50" s="149" t="s">
        <v>82</v>
      </c>
      <c r="I50" s="86"/>
      <c r="J50" s="85"/>
    </row>
    <row r="51" spans="2:10" ht="15.6" x14ac:dyDescent="0.3">
      <c r="B51" s="111"/>
      <c r="C51" s="112"/>
      <c r="D51" s="112"/>
      <c r="E51" s="112"/>
      <c r="F51" s="112"/>
      <c r="G51" s="112"/>
      <c r="H51" s="112"/>
    </row>
    <row r="52" spans="2:10" ht="15.6" x14ac:dyDescent="0.3">
      <c r="B52" s="111" t="s">
        <v>24</v>
      </c>
      <c r="C52" s="112"/>
      <c r="D52" s="113">
        <f>$J$30-H13</f>
        <v>2174.5</v>
      </c>
      <c r="E52" s="114"/>
      <c r="F52" s="113">
        <f>$J$30-H14</f>
        <v>2244.6999999999998</v>
      </c>
      <c r="G52" s="114"/>
      <c r="H52" s="113">
        <f>$J$30-H15</f>
        <v>2286.6</v>
      </c>
      <c r="J52" s="87"/>
    </row>
    <row r="53" spans="2:10" ht="15.6" x14ac:dyDescent="0.3">
      <c r="B53" s="111"/>
      <c r="C53" s="112"/>
      <c r="D53" s="114"/>
      <c r="E53" s="114"/>
      <c r="F53" s="114"/>
      <c r="G53" s="114"/>
      <c r="H53" s="114"/>
      <c r="J53" s="51"/>
    </row>
    <row r="54" spans="2:10" ht="15.6" x14ac:dyDescent="0.3">
      <c r="B54" s="111" t="s">
        <v>25</v>
      </c>
      <c r="C54" s="112"/>
      <c r="D54" s="113">
        <f>D52*12</f>
        <v>26094</v>
      </c>
      <c r="E54" s="114"/>
      <c r="F54" s="113">
        <f>F52*12</f>
        <v>26936.399999999998</v>
      </c>
      <c r="G54" s="114"/>
      <c r="H54" s="113">
        <f>H52*12</f>
        <v>27439.199999999997</v>
      </c>
      <c r="J54" s="87"/>
    </row>
    <row r="55" spans="2:10" ht="15.6" x14ac:dyDescent="0.3">
      <c r="B55" s="111"/>
      <c r="C55" s="112"/>
      <c r="D55" s="114"/>
      <c r="E55" s="114"/>
      <c r="F55" s="116"/>
      <c r="G55" s="114"/>
      <c r="H55" s="114"/>
      <c r="J55" s="51"/>
    </row>
    <row r="56" spans="2:10" ht="15.6" x14ac:dyDescent="0.3">
      <c r="B56" s="111" t="s">
        <v>26</v>
      </c>
      <c r="C56" s="112"/>
      <c r="D56" s="113">
        <f>D54*3</f>
        <v>78282</v>
      </c>
      <c r="E56" s="114"/>
      <c r="F56" s="113">
        <f>F54*4</f>
        <v>107745.59999999999</v>
      </c>
      <c r="G56" s="114"/>
      <c r="H56" s="113">
        <f>H54*5</f>
        <v>137196</v>
      </c>
      <c r="J56" s="87"/>
    </row>
    <row r="57" spans="2:10" hidden="1" x14ac:dyDescent="0.25"/>
    <row r="59" spans="2:10" x14ac:dyDescent="0.25">
      <c r="F59" s="67"/>
    </row>
  </sheetData>
  <sheetProtection selectLockedCells="1"/>
  <mergeCells count="13">
    <mergeCell ref="B6:H6"/>
    <mergeCell ref="I4:J4"/>
    <mergeCell ref="B7:J7"/>
    <mergeCell ref="B23:D23"/>
    <mergeCell ref="D30:H30"/>
    <mergeCell ref="B18:D18"/>
    <mergeCell ref="B20:D20"/>
    <mergeCell ref="B21:D21"/>
    <mergeCell ref="B22:D22"/>
    <mergeCell ref="B27:D27"/>
    <mergeCell ref="B24:D24"/>
    <mergeCell ref="B25:D25"/>
    <mergeCell ref="B26:D26"/>
  </mergeCells>
  <phoneticPr fontId="27" type="noConversion"/>
  <printOptions horizontalCentered="1" verticalCentered="1"/>
  <pageMargins left="0.5" right="0.5" top="0.25" bottom="0.5" header="0.3" footer="0.3"/>
  <pageSetup scale="61" orientation="landscape" verticalDpi="400"/>
  <headerFooter alignWithMargins="0">
    <oddFooter>&amp;C14001 University Avenue
Clive, Iowa 50325-8258&amp;R
&amp;7©2007 PSFS  NFL 5847</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1"/>
    <pageSetUpPr fitToPage="1"/>
  </sheetPr>
  <dimension ref="B4:N59"/>
  <sheetViews>
    <sheetView showGridLines="0" topLeftCell="A16" zoomScale="75" zoomScaleNormal="100" workbookViewId="0">
      <selection activeCell="C190" sqref="C190:F190"/>
    </sheetView>
  </sheetViews>
  <sheetFormatPr defaultRowHeight="13.2" x14ac:dyDescent="0.25"/>
  <cols>
    <col min="1" max="1" width="2.21875" customWidth="1"/>
    <col min="2" max="2" width="32.21875" bestFit="1" customWidth="1"/>
    <col min="3" max="3" width="2.21875" customWidth="1"/>
    <col min="4" max="4" width="30.77734375" customWidth="1"/>
    <col min="5" max="5" width="2.21875" customWidth="1"/>
    <col min="6" max="6" width="30.77734375" customWidth="1"/>
    <col min="7" max="7" width="2.21875" customWidth="1"/>
    <col min="8" max="8" width="30.77734375" customWidth="1"/>
    <col min="9" max="9" width="2.21875" customWidth="1"/>
    <col min="10" max="10" width="30.77734375" customWidth="1"/>
  </cols>
  <sheetData>
    <row r="4" spans="2:14" ht="18" x14ac:dyDescent="0.35">
      <c r="I4" s="350"/>
      <c r="J4" s="351"/>
    </row>
    <row r="6" spans="2:14" ht="22.8" x14ac:dyDescent="0.4">
      <c r="B6" s="349"/>
      <c r="C6" s="349"/>
      <c r="D6" s="349"/>
      <c r="E6" s="349"/>
      <c r="F6" s="349"/>
      <c r="G6" s="349"/>
      <c r="H6" s="349"/>
      <c r="I6" s="21"/>
      <c r="J6" s="21"/>
      <c r="K6" s="21"/>
      <c r="L6" s="21"/>
      <c r="M6" s="21"/>
      <c r="N6" s="21"/>
    </row>
    <row r="7" spans="2:14" ht="17.399999999999999" x14ac:dyDescent="0.3">
      <c r="B7" s="352" t="s">
        <v>94</v>
      </c>
      <c r="C7" s="352"/>
      <c r="D7" s="352"/>
      <c r="E7" s="352"/>
      <c r="F7" s="352"/>
      <c r="G7" s="352"/>
      <c r="H7" s="352"/>
      <c r="I7" s="352"/>
      <c r="J7" s="352"/>
    </row>
    <row r="8" spans="2:14" ht="17.399999999999999" x14ac:dyDescent="0.3">
      <c r="B8" s="20" t="s">
        <v>3</v>
      </c>
      <c r="C8" s="20"/>
      <c r="D8" s="94">
        <f>'Customer Info'!D24</f>
        <v>10000</v>
      </c>
      <c r="E8" s="20"/>
      <c r="H8" s="25" t="s">
        <v>16</v>
      </c>
      <c r="I8" s="20"/>
      <c r="J8" s="92">
        <f ca="1">NOW()</f>
        <v>45026.51869837963</v>
      </c>
    </row>
    <row r="9" spans="2:14" ht="17.399999999999999" x14ac:dyDescent="0.3">
      <c r="B9" s="20" t="s">
        <v>14</v>
      </c>
      <c r="C9" s="20"/>
      <c r="D9" s="93" t="str">
        <f>'Customer Info'!D23</f>
        <v>Ultrasound</v>
      </c>
      <c r="E9" s="20"/>
      <c r="H9" s="25" t="s">
        <v>17</v>
      </c>
      <c r="I9" s="20"/>
      <c r="J9" s="93" t="str">
        <f>'Customer Info'!D27</f>
        <v>BCF Technology USA</v>
      </c>
    </row>
    <row r="11" spans="2:14" ht="15.6" x14ac:dyDescent="0.3">
      <c r="B11" s="150" t="s">
        <v>90</v>
      </c>
      <c r="C11" s="102"/>
      <c r="D11" s="358" t="s">
        <v>100</v>
      </c>
      <c r="E11" s="358"/>
      <c r="F11" s="358"/>
      <c r="G11" s="103"/>
      <c r="H11" s="358" t="s">
        <v>89</v>
      </c>
      <c r="I11" s="358"/>
      <c r="J11" s="358"/>
    </row>
    <row r="13" spans="2:14" s="117" customFormat="1" ht="15.6" x14ac:dyDescent="0.3">
      <c r="B13" s="121" t="s">
        <v>8</v>
      </c>
      <c r="D13" s="122" t="s">
        <v>85</v>
      </c>
      <c r="F13" s="122" t="s">
        <v>86</v>
      </c>
      <c r="G13" s="123"/>
      <c r="H13" s="122" t="s">
        <v>88</v>
      </c>
      <c r="J13" s="122" t="s">
        <v>87</v>
      </c>
    </row>
    <row r="14" spans="2:14" s="117" customFormat="1" ht="15.6" x14ac:dyDescent="0.3">
      <c r="D14" s="124" t="e">
        <f>Proposal!#REF!</f>
        <v>#REF!</v>
      </c>
      <c r="F14" s="125" t="e">
        <f>Proposal!#REF!</f>
        <v>#REF!</v>
      </c>
      <c r="G14" s="126"/>
      <c r="H14" s="127" t="e">
        <f>Proposal!#REF!</f>
        <v>#REF!</v>
      </c>
      <c r="J14" s="125" t="e">
        <f>Proposal!#REF!</f>
        <v>#REF!</v>
      </c>
    </row>
    <row r="15" spans="2:14" x14ac:dyDescent="0.25">
      <c r="B15" s="46"/>
      <c r="C15" s="3"/>
      <c r="D15" s="62"/>
      <c r="F15" s="62"/>
      <c r="H15" s="62"/>
      <c r="J15" s="62"/>
    </row>
    <row r="16" spans="2:14" x14ac:dyDescent="0.25">
      <c r="B16" s="46"/>
      <c r="C16" s="3"/>
      <c r="D16" s="63"/>
      <c r="F16" s="63"/>
      <c r="H16" s="64"/>
      <c r="J16" s="64"/>
    </row>
    <row r="18" spans="2:10" s="117" customFormat="1" ht="15.6" x14ac:dyDescent="0.3">
      <c r="B18" s="359" t="s">
        <v>23</v>
      </c>
      <c r="C18" s="359"/>
      <c r="D18" s="359"/>
      <c r="E18" s="129"/>
      <c r="F18" s="128" t="s">
        <v>18</v>
      </c>
      <c r="G18" s="129"/>
      <c r="H18" s="128" t="s">
        <v>19</v>
      </c>
      <c r="I18" s="129"/>
      <c r="J18" s="128" t="s">
        <v>20</v>
      </c>
    </row>
    <row r="19" spans="2:10" s="117" customFormat="1" ht="15" x14ac:dyDescent="0.25"/>
    <row r="20" spans="2:10" s="117" customFormat="1" ht="15" x14ac:dyDescent="0.25">
      <c r="B20" s="353" t="s">
        <v>21</v>
      </c>
      <c r="C20" s="354"/>
      <c r="D20" s="355"/>
      <c r="F20" s="118">
        <v>10</v>
      </c>
      <c r="H20" s="119">
        <v>250</v>
      </c>
      <c r="J20" s="120">
        <f t="shared" ref="J20:J27" si="0">F20*H20</f>
        <v>2500</v>
      </c>
    </row>
    <row r="21" spans="2:10" s="117" customFormat="1" ht="15" x14ac:dyDescent="0.25">
      <c r="B21" s="353"/>
      <c r="C21" s="354"/>
      <c r="D21" s="355"/>
      <c r="F21" s="118"/>
      <c r="H21" s="119">
        <v>0</v>
      </c>
      <c r="J21" s="120">
        <f t="shared" si="0"/>
        <v>0</v>
      </c>
    </row>
    <row r="22" spans="2:10" s="117" customFormat="1" ht="15" x14ac:dyDescent="0.25">
      <c r="B22" s="353"/>
      <c r="C22" s="354"/>
      <c r="D22" s="355"/>
      <c r="F22" s="118"/>
      <c r="H22" s="119">
        <v>0</v>
      </c>
      <c r="J22" s="120">
        <f t="shared" si="0"/>
        <v>0</v>
      </c>
    </row>
    <row r="23" spans="2:10" s="117" customFormat="1" ht="15" x14ac:dyDescent="0.25">
      <c r="B23" s="353"/>
      <c r="C23" s="354"/>
      <c r="D23" s="355"/>
      <c r="F23" s="118"/>
      <c r="H23" s="119">
        <v>0</v>
      </c>
      <c r="J23" s="120">
        <f t="shared" si="0"/>
        <v>0</v>
      </c>
    </row>
    <row r="24" spans="2:10" s="117" customFormat="1" ht="15" x14ac:dyDescent="0.25">
      <c r="B24" s="353"/>
      <c r="C24" s="354"/>
      <c r="D24" s="355"/>
      <c r="F24" s="118"/>
      <c r="H24" s="119">
        <v>0</v>
      </c>
      <c r="J24" s="120">
        <f t="shared" si="0"/>
        <v>0</v>
      </c>
    </row>
    <row r="25" spans="2:10" s="117" customFormat="1" ht="15" x14ac:dyDescent="0.25">
      <c r="B25" s="353"/>
      <c r="C25" s="354"/>
      <c r="D25" s="355"/>
      <c r="F25" s="118"/>
      <c r="H25" s="119">
        <v>0</v>
      </c>
      <c r="J25" s="120">
        <f t="shared" si="0"/>
        <v>0</v>
      </c>
    </row>
    <row r="26" spans="2:10" s="117" customFormat="1" ht="15" x14ac:dyDescent="0.25">
      <c r="B26" s="353"/>
      <c r="C26" s="354"/>
      <c r="D26" s="355"/>
      <c r="F26" s="118"/>
      <c r="H26" s="119">
        <v>0</v>
      </c>
      <c r="J26" s="120">
        <f t="shared" si="0"/>
        <v>0</v>
      </c>
    </row>
    <row r="27" spans="2:10" s="117" customFormat="1" ht="15" x14ac:dyDescent="0.25">
      <c r="B27" s="353"/>
      <c r="C27" s="354"/>
      <c r="D27" s="355"/>
      <c r="F27" s="118"/>
      <c r="H27" s="119">
        <v>0</v>
      </c>
      <c r="J27" s="120">
        <f t="shared" si="0"/>
        <v>0</v>
      </c>
    </row>
    <row r="28" spans="2:10" s="117" customFormat="1" ht="15" x14ac:dyDescent="0.25"/>
    <row r="30" spans="2:10" ht="20.399999999999999" x14ac:dyDescent="0.35">
      <c r="D30" s="356" t="s">
        <v>22</v>
      </c>
      <c r="E30" s="356"/>
      <c r="F30" s="356"/>
      <c r="G30" s="356"/>
      <c r="H30" s="356"/>
      <c r="J30" s="66">
        <f>SUM(J20:J27)</f>
        <v>2500</v>
      </c>
    </row>
    <row r="32" spans="2:10" s="117" customFormat="1" ht="15.6" x14ac:dyDescent="0.3">
      <c r="B32" s="151" t="s">
        <v>101</v>
      </c>
      <c r="C32" s="152"/>
      <c r="D32" s="153" t="s">
        <v>85</v>
      </c>
      <c r="E32" s="153"/>
      <c r="F32" s="153" t="s">
        <v>86</v>
      </c>
      <c r="G32" s="130"/>
      <c r="H32" s="130"/>
      <c r="I32" s="131"/>
      <c r="J32" s="132"/>
    </row>
    <row r="33" spans="2:10" s="117" customFormat="1" ht="15.6" x14ac:dyDescent="0.3">
      <c r="B33" s="133"/>
    </row>
    <row r="34" spans="2:10" s="117" customFormat="1" ht="15.6" x14ac:dyDescent="0.3">
      <c r="B34" s="133" t="s">
        <v>24</v>
      </c>
      <c r="D34" s="134" t="e">
        <f>$J$30-D14</f>
        <v>#REF!</v>
      </c>
      <c r="E34" s="135"/>
      <c r="F34" s="134" t="e">
        <f>$J$30-F14</f>
        <v>#REF!</v>
      </c>
      <c r="H34" s="136"/>
      <c r="J34" s="136"/>
    </row>
    <row r="35" spans="2:10" s="117" customFormat="1" ht="15.6" x14ac:dyDescent="0.3">
      <c r="B35" s="133"/>
      <c r="D35" s="137"/>
      <c r="E35" s="135"/>
      <c r="F35" s="135"/>
      <c r="H35" s="138"/>
      <c r="J35" s="138"/>
    </row>
    <row r="36" spans="2:10" s="117" customFormat="1" ht="15.6" x14ac:dyDescent="0.3">
      <c r="B36" s="133" t="s">
        <v>25</v>
      </c>
      <c r="D36" s="139"/>
      <c r="E36" s="135"/>
      <c r="F36" s="134" t="e">
        <f>F34*12</f>
        <v>#REF!</v>
      </c>
      <c r="H36" s="136"/>
      <c r="J36" s="136"/>
    </row>
    <row r="37" spans="2:10" s="117" customFormat="1" ht="15.6" x14ac:dyDescent="0.3">
      <c r="B37" s="133"/>
      <c r="D37" s="137"/>
      <c r="E37" s="135"/>
      <c r="F37" s="135"/>
      <c r="H37" s="138"/>
      <c r="J37" s="138"/>
    </row>
    <row r="38" spans="2:10" s="117" customFormat="1" ht="15.6" x14ac:dyDescent="0.3">
      <c r="B38" s="133" t="s">
        <v>26</v>
      </c>
      <c r="D38" s="139"/>
      <c r="E38" s="135"/>
      <c r="F38" s="134" t="e">
        <f>F36*4+D34+(F34*6)</f>
        <v>#REF!</v>
      </c>
      <c r="H38" s="136"/>
      <c r="J38" s="136"/>
    </row>
    <row r="39" spans="2:10" s="117" customFormat="1" ht="15.6" x14ac:dyDescent="0.3">
      <c r="B39" s="133"/>
      <c r="D39" s="140"/>
      <c r="F39" s="140"/>
      <c r="H39" s="140"/>
      <c r="J39" s="140"/>
    </row>
    <row r="40" spans="2:10" s="117" customFormat="1" ht="15" x14ac:dyDescent="0.25"/>
    <row r="41" spans="2:10" s="117" customFormat="1" ht="15.6" x14ac:dyDescent="0.3">
      <c r="B41" s="151" t="s">
        <v>91</v>
      </c>
      <c r="C41" s="152"/>
      <c r="D41" s="153" t="s">
        <v>88</v>
      </c>
      <c r="E41" s="153"/>
      <c r="F41" s="153" t="s">
        <v>87</v>
      </c>
      <c r="G41" s="130"/>
      <c r="H41" s="130"/>
      <c r="I41" s="131"/>
      <c r="J41" s="132"/>
    </row>
    <row r="42" spans="2:10" s="117" customFormat="1" ht="15.6" x14ac:dyDescent="0.3">
      <c r="B42" s="133"/>
      <c r="J42" s="138"/>
    </row>
    <row r="43" spans="2:10" s="117" customFormat="1" ht="15.6" x14ac:dyDescent="0.3">
      <c r="B43" s="133" t="s">
        <v>24</v>
      </c>
      <c r="D43" s="134" t="e">
        <f>$J$30-H14</f>
        <v>#REF!</v>
      </c>
      <c r="E43" s="135"/>
      <c r="F43" s="134" t="e">
        <f>$J$30-J14</f>
        <v>#REF!</v>
      </c>
      <c r="H43" s="136"/>
      <c r="J43" s="136"/>
    </row>
    <row r="44" spans="2:10" s="117" customFormat="1" ht="15.6" x14ac:dyDescent="0.3">
      <c r="B44" s="133"/>
      <c r="D44" s="135"/>
      <c r="E44" s="135"/>
      <c r="F44" s="135"/>
      <c r="H44" s="138"/>
      <c r="J44" s="138"/>
    </row>
    <row r="45" spans="2:10" s="117" customFormat="1" ht="15.6" x14ac:dyDescent="0.3">
      <c r="B45" s="133" t="s">
        <v>25</v>
      </c>
      <c r="D45" s="134" t="e">
        <f>D43*12</f>
        <v>#REF!</v>
      </c>
      <c r="E45" s="135"/>
      <c r="F45" s="134" t="e">
        <f>F43*12</f>
        <v>#REF!</v>
      </c>
      <c r="H45" s="136"/>
      <c r="J45" s="136"/>
    </row>
    <row r="46" spans="2:10" s="117" customFormat="1" ht="15.6" x14ac:dyDescent="0.3">
      <c r="B46" s="133"/>
      <c r="D46" s="137"/>
      <c r="E46" s="135"/>
      <c r="F46" s="141"/>
      <c r="H46" s="138"/>
      <c r="J46" s="138"/>
    </row>
    <row r="47" spans="2:10" s="117" customFormat="1" ht="15.6" x14ac:dyDescent="0.3">
      <c r="B47" s="133" t="s">
        <v>26</v>
      </c>
      <c r="D47" s="139"/>
      <c r="E47" s="135"/>
      <c r="F47" s="134" t="e">
        <f>F45*4+D45</f>
        <v>#REF!</v>
      </c>
      <c r="H47" s="136"/>
      <c r="J47" s="136"/>
    </row>
    <row r="48" spans="2:10" s="117" customFormat="1" ht="15" x14ac:dyDescent="0.25"/>
    <row r="50" spans="2:10" ht="13.8" x14ac:dyDescent="0.25">
      <c r="B50" s="105"/>
      <c r="C50" s="106"/>
      <c r="D50" s="107"/>
      <c r="E50" s="107"/>
      <c r="F50" s="107"/>
      <c r="G50" s="107"/>
      <c r="H50" s="107"/>
      <c r="I50" s="86"/>
      <c r="J50" s="85"/>
    </row>
    <row r="51" spans="2:10" x14ac:dyDescent="0.25">
      <c r="B51" s="104"/>
      <c r="C51" s="51"/>
      <c r="D51" s="51"/>
      <c r="E51" s="51"/>
      <c r="F51" s="51"/>
      <c r="G51" s="51"/>
      <c r="H51" s="51"/>
    </row>
    <row r="52" spans="2:10" x14ac:dyDescent="0.25">
      <c r="B52" s="104"/>
      <c r="C52" s="51"/>
      <c r="D52" s="87"/>
      <c r="E52" s="51"/>
      <c r="F52" s="87"/>
      <c r="G52" s="51"/>
      <c r="H52" s="87"/>
      <c r="J52" s="87"/>
    </row>
    <row r="53" spans="2:10" x14ac:dyDescent="0.25">
      <c r="B53" s="104"/>
      <c r="C53" s="51"/>
      <c r="D53" s="51"/>
      <c r="E53" s="51"/>
      <c r="F53" s="51"/>
      <c r="G53" s="51"/>
      <c r="H53" s="51"/>
      <c r="J53" s="51"/>
    </row>
    <row r="54" spans="2:10" x14ac:dyDescent="0.25">
      <c r="B54" s="104"/>
      <c r="C54" s="51"/>
      <c r="D54" s="87"/>
      <c r="E54" s="51"/>
      <c r="F54" s="87"/>
      <c r="G54" s="51"/>
      <c r="H54" s="87"/>
      <c r="J54" s="87"/>
    </row>
    <row r="55" spans="2:10" x14ac:dyDescent="0.25">
      <c r="B55" s="104"/>
      <c r="C55" s="51"/>
      <c r="D55" s="51"/>
      <c r="E55" s="51"/>
      <c r="F55" s="87"/>
      <c r="G55" s="51"/>
      <c r="H55" s="51"/>
      <c r="J55" s="51"/>
    </row>
    <row r="56" spans="2:10" x14ac:dyDescent="0.25">
      <c r="B56" s="104"/>
      <c r="C56" s="51"/>
      <c r="D56" s="87"/>
      <c r="E56" s="51"/>
      <c r="F56" s="87"/>
      <c r="G56" s="51"/>
      <c r="H56" s="87"/>
      <c r="J56" s="87"/>
    </row>
    <row r="59" spans="2:10" x14ac:dyDescent="0.25">
      <c r="F59" s="67"/>
    </row>
  </sheetData>
  <sheetProtection password="C0A1" sheet="1" objects="1" scenarios="1" selectLockedCells="1"/>
  <mergeCells count="15">
    <mergeCell ref="B27:D27"/>
    <mergeCell ref="B26:D26"/>
    <mergeCell ref="D30:H30"/>
    <mergeCell ref="B18:D18"/>
    <mergeCell ref="B20:D20"/>
    <mergeCell ref="B21:D21"/>
    <mergeCell ref="B22:D22"/>
    <mergeCell ref="B23:D23"/>
    <mergeCell ref="B24:D24"/>
    <mergeCell ref="B25:D25"/>
    <mergeCell ref="I4:J4"/>
    <mergeCell ref="B6:H6"/>
    <mergeCell ref="D11:F11"/>
    <mergeCell ref="H11:J11"/>
    <mergeCell ref="B7:J7"/>
  </mergeCells>
  <phoneticPr fontId="27" type="noConversion"/>
  <printOptions horizontalCentered="1" verticalCentered="1"/>
  <pageMargins left="0.5" right="0.5" top="0.25" bottom="0.5" header="0.3" footer="0.3"/>
  <pageSetup scale="58" orientation="landscape" verticalDpi="400"/>
  <headerFooter alignWithMargins="0">
    <oddFooter>&amp;C14001 University Avenue
Clive, Iowa 50325-8258&amp;R
&amp;7©2007 PSFS  NFL 5847</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1"/>
    <pageSetUpPr fitToPage="1"/>
  </sheetPr>
  <dimension ref="C1:K48"/>
  <sheetViews>
    <sheetView showGridLines="0" topLeftCell="A4" workbookViewId="0">
      <selection activeCell="C190" sqref="C190:F190"/>
    </sheetView>
  </sheetViews>
  <sheetFormatPr defaultColWidth="9.21875" defaultRowHeight="13.2" x14ac:dyDescent="0.25"/>
  <cols>
    <col min="1" max="1" width="2.5546875" style="26" customWidth="1"/>
    <col min="2" max="2" width="2.44140625" style="26" customWidth="1"/>
    <col min="3" max="3" width="28.77734375" style="26" bestFit="1" customWidth="1"/>
    <col min="4" max="7" width="9.21875" style="26"/>
    <col min="8" max="8" width="15.21875" style="26" customWidth="1"/>
    <col min="9" max="9" width="4.77734375" style="26" customWidth="1"/>
    <col min="10" max="10" width="11.44140625" style="26" customWidth="1"/>
    <col min="11" max="11" width="7.21875" style="26" customWidth="1"/>
    <col min="12" max="16384" width="9.21875" style="26"/>
  </cols>
  <sheetData>
    <row r="1" spans="8:11" ht="10.5" customHeight="1" x14ac:dyDescent="0.25"/>
    <row r="4" spans="8:11" ht="15.6" x14ac:dyDescent="0.3">
      <c r="H4" s="363"/>
      <c r="I4" s="364"/>
      <c r="J4" s="364"/>
      <c r="K4" s="364"/>
    </row>
    <row r="5" spans="8:11" ht="15.6" x14ac:dyDescent="0.3">
      <c r="H5" s="363"/>
      <c r="I5" s="364"/>
      <c r="J5" s="364"/>
      <c r="K5" s="364"/>
    </row>
    <row r="20" spans="3:11" ht="15.6" x14ac:dyDescent="0.3">
      <c r="C20" s="110" t="s">
        <v>66</v>
      </c>
      <c r="D20" s="45"/>
      <c r="E20" s="45"/>
      <c r="F20" s="45"/>
      <c r="G20" s="45"/>
      <c r="H20" s="45"/>
      <c r="I20" s="45"/>
      <c r="J20" s="45"/>
      <c r="K20" s="45"/>
    </row>
    <row r="21" spans="3:11" ht="15" x14ac:dyDescent="0.25">
      <c r="C21" s="45" t="s">
        <v>11</v>
      </c>
      <c r="D21" s="45"/>
      <c r="E21" s="45"/>
      <c r="F21" s="45"/>
      <c r="G21" s="45"/>
      <c r="H21" s="45"/>
      <c r="I21" s="361">
        <f>'Customer Info'!D24</f>
        <v>10000</v>
      </c>
      <c r="J21" s="361"/>
      <c r="K21" s="45"/>
    </row>
    <row r="22" spans="3:11" ht="15" x14ac:dyDescent="0.25">
      <c r="C22" s="45" t="s">
        <v>12</v>
      </c>
      <c r="D22" s="45"/>
      <c r="E22" s="45"/>
      <c r="F22" s="45"/>
      <c r="G22" s="45"/>
      <c r="H22" s="45"/>
      <c r="I22" s="361">
        <f>IF(I21&lt;250000,I21,250000)</f>
        <v>10000</v>
      </c>
      <c r="J22" s="361"/>
      <c r="K22" s="45"/>
    </row>
    <row r="23" spans="3:11" ht="15.6" x14ac:dyDescent="0.3">
      <c r="C23" s="45" t="s">
        <v>13</v>
      </c>
      <c r="D23" s="45"/>
      <c r="E23" s="45"/>
      <c r="F23" s="45"/>
      <c r="G23" s="45"/>
      <c r="H23" s="45"/>
      <c r="I23" s="362">
        <v>0.4</v>
      </c>
      <c r="J23" s="362"/>
      <c r="K23" s="45"/>
    </row>
    <row r="24" spans="3:11" ht="15" x14ac:dyDescent="0.25">
      <c r="C24" s="45" t="s">
        <v>33</v>
      </c>
      <c r="D24" s="45"/>
      <c r="E24" s="45"/>
      <c r="F24" s="45"/>
      <c r="G24" s="45"/>
      <c r="H24" s="45"/>
      <c r="I24" s="365">
        <f>I23*I22</f>
        <v>4000</v>
      </c>
      <c r="J24" s="365"/>
      <c r="K24" s="45"/>
    </row>
    <row r="25" spans="3:11" ht="15" x14ac:dyDescent="0.25">
      <c r="C25" s="45" t="s">
        <v>34</v>
      </c>
      <c r="D25" s="45"/>
      <c r="E25" s="45"/>
      <c r="F25" s="45"/>
      <c r="G25" s="45"/>
      <c r="H25" s="45"/>
      <c r="I25" s="360">
        <f>I24</f>
        <v>4000</v>
      </c>
      <c r="J25" s="360"/>
      <c r="K25" s="45"/>
    </row>
    <row r="48" spans="4:4" x14ac:dyDescent="0.25">
      <c r="D48" s="31"/>
    </row>
  </sheetData>
  <sheetProtection selectLockedCells="1"/>
  <mergeCells count="7">
    <mergeCell ref="I25:J25"/>
    <mergeCell ref="I22:J22"/>
    <mergeCell ref="I23:J23"/>
    <mergeCell ref="H4:K4"/>
    <mergeCell ref="H5:K5"/>
    <mergeCell ref="I21:J21"/>
    <mergeCell ref="I24:J24"/>
  </mergeCells>
  <phoneticPr fontId="27" type="noConversion"/>
  <pageMargins left="0.5" right="0.5" top="0.25" bottom="0.5" header="0.3" footer="0.3"/>
  <pageSetup scale="83" orientation="portrait" verticalDpi="400"/>
  <headerFooter>
    <oddFooter>&amp;C14001 University Avenue
Clive, Iowa 50325-8258
&amp;R&amp;7
©2007 PSFS  NFL 5847</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C1:L64"/>
  <sheetViews>
    <sheetView showGridLines="0" topLeftCell="A10" zoomScaleNormal="100" workbookViewId="0">
      <selection activeCell="C190" sqref="C190:F190"/>
    </sheetView>
  </sheetViews>
  <sheetFormatPr defaultColWidth="9.21875" defaultRowHeight="13.2" x14ac:dyDescent="0.25"/>
  <cols>
    <col min="1" max="2" width="2.5546875" style="26" customWidth="1"/>
    <col min="3" max="3" width="19.44140625" style="26" customWidth="1"/>
    <col min="4" max="4" width="13.77734375" style="26" customWidth="1"/>
    <col min="5" max="5" width="4.77734375" style="26" bestFit="1" customWidth="1"/>
    <col min="6" max="6" width="14.21875" style="26" customWidth="1"/>
    <col min="7" max="7" width="1.77734375" style="26" customWidth="1"/>
    <col min="8" max="8" width="19.77734375" style="26" customWidth="1"/>
    <col min="9" max="9" width="14.44140625" style="26" customWidth="1"/>
    <col min="10" max="10" width="4.77734375" style="26" customWidth="1"/>
    <col min="11" max="11" width="15.5546875" style="26" customWidth="1"/>
    <col min="12" max="12" width="3.5546875" style="26" customWidth="1"/>
    <col min="13" max="16384" width="9.21875" style="26"/>
  </cols>
  <sheetData>
    <row r="1" ht="10.5" customHeight="1" x14ac:dyDescent="0.25"/>
    <row r="17" spans="3:11" ht="18" customHeight="1" x14ac:dyDescent="0.45">
      <c r="C17" s="323" t="s">
        <v>67</v>
      </c>
      <c r="D17" s="323"/>
      <c r="E17" s="323"/>
      <c r="F17" s="323"/>
      <c r="G17" s="323"/>
      <c r="H17" s="323"/>
      <c r="I17" s="323"/>
      <c r="J17" s="323"/>
      <c r="K17" s="323"/>
    </row>
    <row r="18" spans="3:11" ht="18" customHeight="1" x14ac:dyDescent="0.45">
      <c r="C18" s="323" t="s">
        <v>83</v>
      </c>
      <c r="D18" s="323"/>
      <c r="E18" s="323"/>
      <c r="F18" s="323"/>
      <c r="G18" s="323"/>
      <c r="H18" s="323"/>
      <c r="I18" s="323"/>
      <c r="J18" s="323"/>
      <c r="K18" s="323"/>
    </row>
    <row r="19" spans="3:11" ht="18" customHeight="1" x14ac:dyDescent="0.45">
      <c r="C19" s="323" t="s">
        <v>95</v>
      </c>
      <c r="D19" s="371"/>
      <c r="E19" s="371"/>
      <c r="F19" s="371"/>
      <c r="G19" s="371"/>
      <c r="H19" s="371"/>
      <c r="I19" s="371"/>
      <c r="J19" s="371"/>
      <c r="K19" s="371"/>
    </row>
    <row r="21" spans="3:11" ht="15.6" x14ac:dyDescent="0.3">
      <c r="C21" s="340" t="s">
        <v>60</v>
      </c>
      <c r="D21" s="341"/>
      <c r="E21" s="341"/>
      <c r="F21" s="372"/>
      <c r="G21" s="32"/>
      <c r="H21" s="367" t="s">
        <v>61</v>
      </c>
      <c r="I21" s="368"/>
      <c r="J21" s="368"/>
      <c r="K21" s="369"/>
    </row>
    <row r="23" spans="3:11" ht="16.5" customHeight="1" x14ac:dyDescent="0.25">
      <c r="C23" s="26" t="s">
        <v>46</v>
      </c>
      <c r="D23" s="318">
        <f>'Customer Info'!D13</f>
        <v>0</v>
      </c>
      <c r="E23" s="318"/>
      <c r="F23" s="318"/>
      <c r="H23" s="26" t="s">
        <v>47</v>
      </c>
      <c r="I23" s="298"/>
      <c r="J23" s="298"/>
      <c r="K23" s="298"/>
    </row>
    <row r="24" spans="3:11" ht="18" customHeight="1" x14ac:dyDescent="0.25">
      <c r="C24" s="26" t="s">
        <v>45</v>
      </c>
      <c r="D24" s="318">
        <f>'Customer Info'!D18</f>
        <v>0</v>
      </c>
      <c r="E24" s="318"/>
      <c r="F24" s="318"/>
      <c r="H24" s="26" t="s">
        <v>45</v>
      </c>
      <c r="I24" s="298"/>
      <c r="J24" s="298"/>
      <c r="K24" s="298"/>
    </row>
    <row r="25" spans="3:11" ht="18" customHeight="1" x14ac:dyDescent="0.25">
      <c r="C25" s="26" t="s">
        <v>44</v>
      </c>
      <c r="D25" s="318">
        <f>'Customer Info'!D19</f>
        <v>0</v>
      </c>
      <c r="E25" s="318"/>
      <c r="F25" s="318"/>
      <c r="H25" s="26" t="s">
        <v>44</v>
      </c>
      <c r="I25" s="298"/>
      <c r="J25" s="298"/>
      <c r="K25" s="298"/>
    </row>
    <row r="26" spans="3:11" ht="18" customHeight="1" x14ac:dyDescent="0.25">
      <c r="C26" s="26" t="s">
        <v>43</v>
      </c>
      <c r="D26" s="58">
        <f>'Customer Info'!D16</f>
        <v>0</v>
      </c>
      <c r="E26" s="26" t="s">
        <v>40</v>
      </c>
      <c r="F26" s="58">
        <f>'Customer Info'!D17</f>
        <v>0</v>
      </c>
      <c r="H26" s="26" t="s">
        <v>43</v>
      </c>
      <c r="I26" s="29"/>
      <c r="J26" s="26" t="s">
        <v>48</v>
      </c>
      <c r="K26" s="28"/>
    </row>
    <row r="27" spans="3:11" ht="18" customHeight="1" x14ac:dyDescent="0.25">
      <c r="C27" s="26" t="s">
        <v>42</v>
      </c>
      <c r="D27" s="298">
        <f>'Customer Info'!D20</f>
        <v>0</v>
      </c>
      <c r="E27" s="298"/>
      <c r="F27" s="298"/>
      <c r="H27" s="26" t="s">
        <v>49</v>
      </c>
      <c r="I27" s="298"/>
      <c r="J27" s="298"/>
      <c r="K27" s="298"/>
    </row>
    <row r="28" spans="3:11" ht="18" customHeight="1" x14ac:dyDescent="0.25">
      <c r="C28" s="366" t="s">
        <v>56</v>
      </c>
      <c r="D28" s="366"/>
      <c r="E28" s="366"/>
      <c r="F28" s="366"/>
      <c r="H28" s="26" t="s">
        <v>50</v>
      </c>
      <c r="I28" s="298"/>
      <c r="J28" s="298"/>
      <c r="K28" s="298"/>
    </row>
    <row r="29" spans="3:11" ht="18" customHeight="1" x14ac:dyDescent="0.25">
      <c r="C29" s="33" t="s">
        <v>57</v>
      </c>
      <c r="D29" s="33"/>
      <c r="E29" s="298"/>
      <c r="F29" s="298"/>
      <c r="H29" s="26" t="s">
        <v>51</v>
      </c>
      <c r="I29" s="301"/>
      <c r="J29" s="301"/>
      <c r="K29" s="301"/>
    </row>
    <row r="30" spans="3:11" ht="18" customHeight="1" x14ac:dyDescent="0.25">
      <c r="C30" s="33" t="s">
        <v>58</v>
      </c>
      <c r="D30" s="33"/>
      <c r="E30" s="301"/>
      <c r="F30" s="301"/>
      <c r="H30" s="314" t="s">
        <v>52</v>
      </c>
      <c r="I30" s="314"/>
      <c r="J30" s="343"/>
      <c r="K30" s="343"/>
    </row>
    <row r="31" spans="3:11" ht="18" customHeight="1" x14ac:dyDescent="0.25">
      <c r="C31" s="26" t="s">
        <v>41</v>
      </c>
      <c r="D31" s="298"/>
      <c r="E31" s="298"/>
      <c r="F31" s="298"/>
      <c r="H31" s="314" t="s">
        <v>102</v>
      </c>
      <c r="I31" s="314"/>
      <c r="J31" s="343"/>
      <c r="K31" s="343"/>
    </row>
    <row r="32" spans="3:11" ht="18" customHeight="1" x14ac:dyDescent="0.25">
      <c r="C32" s="26" t="s">
        <v>37</v>
      </c>
      <c r="D32" s="301"/>
      <c r="E32" s="301"/>
      <c r="F32" s="301"/>
      <c r="H32" s="314" t="s">
        <v>53</v>
      </c>
      <c r="I32" s="314"/>
      <c r="J32" s="343"/>
      <c r="K32" s="343"/>
    </row>
    <row r="33" spans="3:11" ht="18" customHeight="1" x14ac:dyDescent="0.25">
      <c r="C33" s="26" t="s">
        <v>38</v>
      </c>
      <c r="D33" s="301"/>
      <c r="E33" s="301"/>
      <c r="F33" s="301"/>
      <c r="H33" s="26" t="s">
        <v>4</v>
      </c>
      <c r="I33" s="298"/>
      <c r="J33" s="298"/>
      <c r="K33" s="298"/>
    </row>
    <row r="34" spans="3:11" ht="18" customHeight="1" x14ac:dyDescent="0.25">
      <c r="C34" s="26" t="s">
        <v>39</v>
      </c>
      <c r="D34" s="30"/>
      <c r="E34" s="26" t="s">
        <v>40</v>
      </c>
      <c r="F34" s="30"/>
      <c r="H34" s="26" t="s">
        <v>54</v>
      </c>
      <c r="I34" s="301"/>
      <c r="J34" s="301"/>
      <c r="K34" s="301"/>
    </row>
    <row r="35" spans="3:11" ht="18" customHeight="1" x14ac:dyDescent="0.25">
      <c r="H35" s="26" t="s">
        <v>55</v>
      </c>
      <c r="I35" s="34">
        <v>36</v>
      </c>
      <c r="J35" s="370"/>
      <c r="K35" s="370"/>
    </row>
    <row r="36" spans="3:11" ht="18" customHeight="1" x14ac:dyDescent="0.25">
      <c r="I36" s="34">
        <v>48</v>
      </c>
      <c r="J36" s="373"/>
      <c r="K36" s="373"/>
    </row>
    <row r="37" spans="3:11" ht="18" customHeight="1" x14ac:dyDescent="0.25">
      <c r="I37" s="34">
        <v>60</v>
      </c>
      <c r="J37" s="373"/>
      <c r="K37" s="373"/>
    </row>
    <row r="39" spans="3:11" ht="15.6" x14ac:dyDescent="0.3">
      <c r="C39" s="142" t="s">
        <v>59</v>
      </c>
      <c r="D39" s="143"/>
      <c r="E39" s="143"/>
      <c r="F39" s="143"/>
      <c r="G39" s="143"/>
      <c r="H39" s="143"/>
      <c r="I39" s="143"/>
      <c r="J39" s="143"/>
      <c r="K39" s="144"/>
    </row>
    <row r="41" spans="3:11" x14ac:dyDescent="0.25">
      <c r="C41" s="39"/>
    </row>
    <row r="57" spans="3:12" ht="24.6" x14ac:dyDescent="0.4">
      <c r="C57" s="43" t="s">
        <v>62</v>
      </c>
      <c r="D57" s="298"/>
      <c r="E57" s="298"/>
      <c r="F57" s="298"/>
      <c r="G57" s="27"/>
      <c r="H57" s="27"/>
      <c r="I57" s="27"/>
      <c r="J57" s="27"/>
      <c r="K57" s="27"/>
    </row>
    <row r="58" spans="3:12" x14ac:dyDescent="0.25">
      <c r="D58" s="375" t="s">
        <v>63</v>
      </c>
      <c r="E58" s="375"/>
      <c r="F58" s="375"/>
      <c r="I58" s="42" t="s">
        <v>64</v>
      </c>
    </row>
    <row r="61" spans="3:12" x14ac:dyDescent="0.25">
      <c r="H61" s="26" t="s">
        <v>28</v>
      </c>
      <c r="I61" s="318" t="str">
        <f>'Customer Info'!D27</f>
        <v>BCF Technology USA</v>
      </c>
      <c r="J61" s="318"/>
      <c r="K61" s="318"/>
      <c r="L61" s="318"/>
    </row>
    <row r="62" spans="3:12" x14ac:dyDescent="0.25">
      <c r="H62" s="26" t="s">
        <v>31</v>
      </c>
      <c r="I62" s="376" t="str">
        <f>'Customer Info'!D30</f>
        <v>507-529-8200</v>
      </c>
      <c r="J62" s="376"/>
      <c r="K62" s="376"/>
      <c r="L62" s="376"/>
    </row>
    <row r="63" spans="3:12" x14ac:dyDescent="0.25">
      <c r="C63" s="374" t="s">
        <v>98</v>
      </c>
      <c r="D63" s="374"/>
      <c r="H63" s="26" t="s">
        <v>36</v>
      </c>
      <c r="I63" s="317">
        <f>'Customer Info'!D32</f>
        <v>0</v>
      </c>
      <c r="J63" s="317"/>
      <c r="K63" s="317"/>
      <c r="L63" s="317"/>
    </row>
    <row r="64" spans="3:12" x14ac:dyDescent="0.25">
      <c r="C64" s="44" t="s">
        <v>65</v>
      </c>
    </row>
  </sheetData>
  <sheetProtection selectLockedCells="1"/>
  <mergeCells count="38">
    <mergeCell ref="C63:D63"/>
    <mergeCell ref="D57:F57"/>
    <mergeCell ref="D58:F58"/>
    <mergeCell ref="I62:L62"/>
    <mergeCell ref="I63:L63"/>
    <mergeCell ref="I61:L61"/>
    <mergeCell ref="J35:K35"/>
    <mergeCell ref="C17:K17"/>
    <mergeCell ref="C19:K19"/>
    <mergeCell ref="D31:F31"/>
    <mergeCell ref="H30:I30"/>
    <mergeCell ref="C21:F21"/>
    <mergeCell ref="I28:K28"/>
    <mergeCell ref="I24:K24"/>
    <mergeCell ref="D27:F27"/>
    <mergeCell ref="J36:K36"/>
    <mergeCell ref="D33:F33"/>
    <mergeCell ref="I34:K34"/>
    <mergeCell ref="I33:K33"/>
    <mergeCell ref="J37:K37"/>
    <mergeCell ref="D32:F32"/>
    <mergeCell ref="I25:K25"/>
    <mergeCell ref="I23:K23"/>
    <mergeCell ref="H32:I32"/>
    <mergeCell ref="J31:K31"/>
    <mergeCell ref="J32:K32"/>
    <mergeCell ref="H31:I31"/>
    <mergeCell ref="C18:K18"/>
    <mergeCell ref="E30:F30"/>
    <mergeCell ref="D24:F24"/>
    <mergeCell ref="D25:F25"/>
    <mergeCell ref="C28:F28"/>
    <mergeCell ref="E29:F29"/>
    <mergeCell ref="D23:F23"/>
    <mergeCell ref="H21:K21"/>
    <mergeCell ref="I27:K27"/>
    <mergeCell ref="I29:K29"/>
    <mergeCell ref="J30:K30"/>
  </mergeCells>
  <phoneticPr fontId="27" type="noConversion"/>
  <printOptions horizontalCentered="1"/>
  <pageMargins left="0.25" right="0.25" top="0.75" bottom="0.75" header="0.3" footer="0.3"/>
  <pageSetup scale="74" orientation="portrait" horizontalDpi="300" verticalDpi="4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Customer Info</vt:lpstr>
      <vt:lpstr>RateTable</vt:lpstr>
      <vt:lpstr>Proposal</vt:lpstr>
      <vt:lpstr>ROI Deferred Payments</vt:lpstr>
      <vt:lpstr>ROI Step Payments</vt:lpstr>
      <vt:lpstr>Section 179</vt:lpstr>
      <vt:lpstr>App</vt:lpstr>
      <vt:lpstr>Proposal!Print_Area</vt:lpstr>
    </vt:vector>
  </TitlesOfParts>
  <Company>DVI FINANCIAL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DVI FINANCIAL SERVICES INC.</dc:creator>
  <cp:lastModifiedBy>T Straile</cp:lastModifiedBy>
  <cp:lastPrinted>2016-01-22T16:00:13Z</cp:lastPrinted>
  <dcterms:created xsi:type="dcterms:W3CDTF">1999-03-09T17:24:35Z</dcterms:created>
  <dcterms:modified xsi:type="dcterms:W3CDTF">2023-04-10T16:27:10Z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